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970" activeTab="0"/>
  </bookViews>
  <sheets>
    <sheet name="PL" sheetId="1" r:id="rId1"/>
    <sheet name="BS" sheetId="2" r:id="rId2"/>
    <sheet name="equity" sheetId="3" r:id="rId3"/>
    <sheet name="cash Flow" sheetId="4" r:id="rId4"/>
    <sheet name="note" sheetId="5" r:id="rId5"/>
  </sheets>
  <definedNames>
    <definedName name="_xlnm.Print_Area" localSheetId="1">'BS'!$A$1:$G$74</definedName>
    <definedName name="_xlnm.Print_Area" localSheetId="3">'cash Flow'!$A$1:$H$73</definedName>
    <definedName name="_xlnm.Print_Area" localSheetId="4">'note'!$A$1:$I$233</definedName>
    <definedName name="_xlnm.Print_Area" localSheetId="0">'PL'!$A$1:$H$51</definedName>
    <definedName name="_xlnm.Print_Titles" localSheetId="4">'note'!$1:$9</definedName>
  </definedNames>
  <calcPr fullCalcOnLoad="1"/>
</workbook>
</file>

<file path=xl/sharedStrings.xml><?xml version="1.0" encoding="utf-8"?>
<sst xmlns="http://schemas.openxmlformats.org/spreadsheetml/2006/main" count="399" uniqueCount="274">
  <si>
    <t>JADI IMAGING HOLDINGS BERHAD (526319 - P)</t>
  </si>
  <si>
    <t>CONDENSED CONSOLIDATED INCOME STATEMENT</t>
  </si>
  <si>
    <t>(The figures have not been audited)</t>
  </si>
  <si>
    <t>INDIVIDUAL QUARTER</t>
  </si>
  <si>
    <t>CUMULATIVE QUARTER</t>
  </si>
  <si>
    <t>Preceding</t>
  </si>
  <si>
    <t>Current</t>
  </si>
  <si>
    <t>Year</t>
  </si>
  <si>
    <t>Corresponding</t>
  </si>
  <si>
    <t>Quarter</t>
  </si>
  <si>
    <t>To date</t>
  </si>
  <si>
    <t>Period</t>
  </si>
  <si>
    <t>Note</t>
  </si>
  <si>
    <t>RM'000</t>
  </si>
  <si>
    <t>Revenue</t>
  </si>
  <si>
    <t>N/A</t>
  </si>
  <si>
    <t>Cost of sales</t>
  </si>
  <si>
    <t>Gross profit</t>
  </si>
  <si>
    <t>Other operating income</t>
  </si>
  <si>
    <t>Selling and distribution expenses</t>
  </si>
  <si>
    <t>Administrative expenses</t>
  </si>
  <si>
    <t>Other operating expenses</t>
  </si>
  <si>
    <t>Finance costs</t>
  </si>
  <si>
    <t>Taxation</t>
  </si>
  <si>
    <t>B5</t>
  </si>
  <si>
    <t>Basic</t>
  </si>
  <si>
    <t>B12</t>
  </si>
  <si>
    <t>Diluted</t>
  </si>
  <si>
    <t>Note:</t>
  </si>
  <si>
    <t>CONDENSED CONSOLIDATED BALANCE SHEET</t>
  </si>
  <si>
    <t>Current year</t>
  </si>
  <si>
    <t>Audited</t>
  </si>
  <si>
    <t>NON-CURRENT ASSETS</t>
  </si>
  <si>
    <t>Property, plant and equipment</t>
  </si>
  <si>
    <t>Investment property</t>
  </si>
  <si>
    <t>Available for sale investment</t>
  </si>
  <si>
    <t>CURRENT ASSETS</t>
  </si>
  <si>
    <t>Inventories</t>
  </si>
  <si>
    <t>Trade receivables</t>
  </si>
  <si>
    <t>Other receivables, prepayments and deposits</t>
  </si>
  <si>
    <t>Cash and bank balances</t>
  </si>
  <si>
    <t>CURRENT LIABILITIES</t>
  </si>
  <si>
    <t>Trade payables</t>
  </si>
  <si>
    <t>Other payables and accruals</t>
  </si>
  <si>
    <t>Hire purchase payables</t>
  </si>
  <si>
    <t>Short term borrowings</t>
  </si>
  <si>
    <t>Amount due to directors</t>
  </si>
  <si>
    <t>Provision for taxation</t>
  </si>
  <si>
    <t>Share capital</t>
  </si>
  <si>
    <t>Revaluation reserve</t>
  </si>
  <si>
    <t>Foreign exchange reserve</t>
  </si>
  <si>
    <t>Retained profits</t>
  </si>
  <si>
    <t>NON-CURRENT LIABILITIES</t>
  </si>
  <si>
    <t>Deferred tax liabilities</t>
  </si>
  <si>
    <t>Net Assets per share (RM)</t>
  </si>
  <si>
    <t>CONDENSED CONSOLIDATED STATEMENT OF CHANGES IN EQUITY</t>
  </si>
  <si>
    <t>Distributable</t>
  </si>
  <si>
    <t xml:space="preserve"> </t>
  </si>
  <si>
    <t>Foreign</t>
  </si>
  <si>
    <t>Share</t>
  </si>
  <si>
    <t>Revaluation</t>
  </si>
  <si>
    <t>Total</t>
  </si>
  <si>
    <t>Profit for the financial year</t>
  </si>
  <si>
    <t>A15</t>
  </si>
  <si>
    <t>QUARTERLY REPORT ON CONSOLIDATED RESULTS</t>
  </si>
  <si>
    <t>A</t>
  </si>
  <si>
    <t xml:space="preserve"> NOTES TO THE INTERIM FINANCIAL REPORT</t>
  </si>
  <si>
    <t>A1</t>
  </si>
  <si>
    <t>Basis of preparation</t>
  </si>
  <si>
    <t xml:space="preserve"> NOTES TO THE INTERIM FINANCIAL REPORT (Cont'd)</t>
  </si>
  <si>
    <t>A2</t>
  </si>
  <si>
    <t>Audit report of preceding annual financial statements</t>
  </si>
  <si>
    <t>A3</t>
  </si>
  <si>
    <t>Seasonal or cyclical factors</t>
  </si>
  <si>
    <t>The Group's operations are not materially affected by seasonal or cyclical changes during the current quarter under review.</t>
  </si>
  <si>
    <t>A4</t>
  </si>
  <si>
    <t>Unusual items affecting assets, liabilities, equity, net income or cash flows</t>
  </si>
  <si>
    <t>There were no unusual items affecting assets, liabilities, equity, net income or cash flows of the Group for the current quarter under review.</t>
  </si>
  <si>
    <t>A5</t>
  </si>
  <si>
    <t>Material changes in estimates</t>
  </si>
  <si>
    <t>There were no changes in estimates of amounts which have a material effect in the current quarter under review.</t>
  </si>
  <si>
    <t>A6</t>
  </si>
  <si>
    <t>Debt and equity securities</t>
  </si>
  <si>
    <t>A7</t>
  </si>
  <si>
    <t>Dividend paid</t>
  </si>
  <si>
    <t>A8</t>
  </si>
  <si>
    <t>Segmental information</t>
  </si>
  <si>
    <t xml:space="preserve">Segmental information for the Group by geographical segment is presented as follows: </t>
  </si>
  <si>
    <t>Segment Revenue</t>
  </si>
  <si>
    <t>Malaysia</t>
  </si>
  <si>
    <t>China</t>
  </si>
  <si>
    <t>Segment Results</t>
  </si>
  <si>
    <t>Profit from operations</t>
  </si>
  <si>
    <t>Disclosure of segmental information of the Group by business segment is not presented as the Group is primarily engaged in only one business segment which is the manufacturing of toners.</t>
  </si>
  <si>
    <t>A9</t>
  </si>
  <si>
    <t>Valuation of property, plant and equipment</t>
  </si>
  <si>
    <t>A10</t>
  </si>
  <si>
    <t xml:space="preserve">Material events subsequent to the end of the quarter </t>
  </si>
  <si>
    <t>A11</t>
  </si>
  <si>
    <t>Changes in the composition of the Group</t>
  </si>
  <si>
    <t>A12</t>
  </si>
  <si>
    <t>Contingent liabilities</t>
  </si>
  <si>
    <t>A13</t>
  </si>
  <si>
    <t>Capital commitments</t>
  </si>
  <si>
    <t>Capital expenditure of the Group approved by the Directors but not provided for in the condensed financial statements are as follows:</t>
  </si>
  <si>
    <t>to-date</t>
  </si>
  <si>
    <t>Approved and contracted for:</t>
  </si>
  <si>
    <t>A14</t>
  </si>
  <si>
    <t>Significant related party transactions</t>
  </si>
  <si>
    <t>Cash and cash equivalents</t>
  </si>
  <si>
    <t>B</t>
  </si>
  <si>
    <t>ADDITIONAL INFORMATION REQUIRED BY THE BURSA MALAYSIA SECURITIES BERHAD'S LISTING REQUIREMENTS</t>
  </si>
  <si>
    <t>B1</t>
  </si>
  <si>
    <t>Review of performance</t>
  </si>
  <si>
    <t>B2</t>
  </si>
  <si>
    <t>Variation of results against preceding quarter</t>
  </si>
  <si>
    <t>B3</t>
  </si>
  <si>
    <t>B4</t>
  </si>
  <si>
    <t>Income tax</t>
  </si>
  <si>
    <t>Deferred tax</t>
  </si>
  <si>
    <t>ADDITIONAL INFORMATION REQUIRED BY THE BURSA MALAYSIA SECURITIES BERHAD'S LISTING REQUIREMENTS (Cont'd)</t>
  </si>
  <si>
    <t>B6</t>
  </si>
  <si>
    <t>Unquoted investments and properties</t>
  </si>
  <si>
    <t>There were no changes in the unquoted investments and properties of the Group during the current quarter under review.</t>
  </si>
  <si>
    <t>B7</t>
  </si>
  <si>
    <t>Quoted securities</t>
  </si>
  <si>
    <t>There were no acquisitions or disposals of quoted securities during the current quarter under review.</t>
  </si>
  <si>
    <t>B8</t>
  </si>
  <si>
    <t>Group's borrowings and debt securities</t>
  </si>
  <si>
    <t>Interest bearing borrowings:</t>
  </si>
  <si>
    <t>Term loan</t>
  </si>
  <si>
    <t>Hire purchase</t>
  </si>
  <si>
    <t>Long term borrowings</t>
  </si>
  <si>
    <t>B9</t>
  </si>
  <si>
    <t>Off balance sheet financial instruments</t>
  </si>
  <si>
    <t>There were no financial instruments with off balance sheet risk applicable to the Group as at the date of this announcement.</t>
  </si>
  <si>
    <t>B10</t>
  </si>
  <si>
    <t>Material litigation</t>
  </si>
  <si>
    <t>Neither the Company nor its subsidiary companies is engaged in any litigation or arbitration, either as plaintiff or defendant, which has a material effect on the financial position of the Company or its subsidiary companies and the Board does not know of any proceedings pending or threatened, or of any fact likely to give rise to any proceedings, which might materially and adversely affect the position or business of the Company or its subsidiary companies.</t>
  </si>
  <si>
    <t>B11</t>
  </si>
  <si>
    <t>Dividends</t>
  </si>
  <si>
    <t>Earnings per share</t>
  </si>
  <si>
    <t>Profit after taxation (RM'000)</t>
  </si>
  <si>
    <t>Weighted average number of shares in issue ('000)</t>
  </si>
  <si>
    <t>Basic earnings per share (sen)</t>
  </si>
  <si>
    <t>B13</t>
  </si>
  <si>
    <t>Status of corporate proposals</t>
  </si>
  <si>
    <t>B14</t>
  </si>
  <si>
    <t>Authorisation for issue</t>
  </si>
  <si>
    <t>Jadi Imaging Holdings Berhad</t>
  </si>
  <si>
    <t>Share premium</t>
  </si>
  <si>
    <t>&lt;-------------------------------------------Non-distributable--------------------------------------&gt;</t>
  </si>
  <si>
    <t>Current quarter</t>
  </si>
  <si>
    <t xml:space="preserve">Current </t>
  </si>
  <si>
    <t>Year To date</t>
  </si>
  <si>
    <t>to date</t>
  </si>
  <si>
    <t>There were no material events subsequent to the end of this quarter.</t>
  </si>
  <si>
    <t>There was no significant related party transaction for this quarter.</t>
  </si>
  <si>
    <t>Short term deposit &amp; investment</t>
  </si>
  <si>
    <t>Tax recoverable</t>
  </si>
  <si>
    <t>TOTAL ASSETS</t>
  </si>
  <si>
    <t>ASSETS</t>
  </si>
  <si>
    <t>EQUITY AND LIABILITIES</t>
  </si>
  <si>
    <t>Equity Attributable to Equity Holders of the Company</t>
  </si>
  <si>
    <t>Share option reserve</t>
  </si>
  <si>
    <t>SHAREHOLDERS' FUNDS</t>
  </si>
  <si>
    <t>TOTAL LIABILITIES</t>
  </si>
  <si>
    <t>TOTAL EQUITY AND LIABILITIES</t>
  </si>
  <si>
    <t>capital</t>
  </si>
  <si>
    <t>premium</t>
  </si>
  <si>
    <t>reserve</t>
  </si>
  <si>
    <t xml:space="preserve">Share </t>
  </si>
  <si>
    <t>exchange</t>
  </si>
  <si>
    <t>Share option</t>
  </si>
  <si>
    <t>Retained profit</t>
  </si>
  <si>
    <t>At 1 January 2007 (audited)</t>
  </si>
  <si>
    <t xml:space="preserve">The interim financial statements are unaudited and have been prepared in accordance with the reporting requirements outlined in the Financial Reporting Standards ("FRS") No. 134: Interim Financial Reporting issued by the Malaysian Accounting Standards Board ("MASB"), and Paragraph 9.22 of the Listing Requirements of Bursa Malaysia Securities Berhad. </t>
  </si>
  <si>
    <t>There were no issuances, cancellations, repurchases, resale and repayment of debt and equity securities, share buy backs, share cancellation, shares held as treasury share and resale of treasury shares for the current quarter under review.</t>
  </si>
  <si>
    <t>No profit forecast or profit guarantee has been issued by the Group.</t>
  </si>
  <si>
    <t>Profit forecast and profit guarantee</t>
  </si>
  <si>
    <t>31 Dec 2007</t>
  </si>
  <si>
    <t>Prepaid land lease payments</t>
  </si>
  <si>
    <t>12 months ended 31 December 2007</t>
  </si>
  <si>
    <t>ESOS exercised</t>
  </si>
  <si>
    <t>Transfer from deferred taxation</t>
  </si>
  <si>
    <t>Exchange translation differences</t>
  </si>
  <si>
    <t>Share Options forfeited under ESOS</t>
  </si>
  <si>
    <t>At 31 December 2007 (audited)</t>
  </si>
  <si>
    <t>The unaudited condensed consolidated balance sheet should be read in conjunction with the Notes to the Interim Financial Report and the Group's audited financial statements for the financial year ended 31 December 2007.</t>
  </si>
  <si>
    <t>The unaudited condensed consolidated income statement should be read in conjunction with the Notes to the Interim Financial Report and the Group's audited financial statements for the financial year ended 31 December 2007.</t>
  </si>
  <si>
    <t>The interim financial statements should be read in conjunction with the Group's audited financial statements for the financial year ended 31 December 2007. These explanatory notes attached to the interim financial statements provide an explanation of events and transactions that are significant to an understanding of the changes in the financial position and performance of the Group since the financial year ended 31 December 2007.</t>
  </si>
  <si>
    <t xml:space="preserve">The interim financial statements have been prepared in accordance with the same accounting policies adopted in the 2007 annual financial statements. </t>
  </si>
  <si>
    <t>The preceding year annual audited financial statements for the financial year ended 31 December 2007 were not subjected to any qualification.</t>
  </si>
  <si>
    <t>There was no valuation of the property, plant and equipment in the current quarter under review.  The valuation of property, plant and equipment have been brought forward without amendments from the financial statements for the financial year ended 31 December 2007.</t>
  </si>
  <si>
    <t>At 1 January 2008</t>
  </si>
  <si>
    <t>No dividend have been declared under the current quarter under review.</t>
  </si>
  <si>
    <t>There were no pending corporate proposal.</t>
  </si>
  <si>
    <t>Construction of factory in Suzhou, China</t>
  </si>
  <si>
    <t>Acquisition of plant and machinery for color toner line</t>
  </si>
  <si>
    <t>Share options granted under ESOS</t>
  </si>
  <si>
    <t>CONDENSED CONSOLIDATED CASHFLOW STATEMENT</t>
  </si>
  <si>
    <t>CASHFLOWS FROM OPERATING ACTIVITIES</t>
  </si>
  <si>
    <t>Adjustments for:</t>
  </si>
  <si>
    <t>Depreciation</t>
  </si>
  <si>
    <t>Interest expense</t>
  </si>
  <si>
    <t>Interest income</t>
  </si>
  <si>
    <t>Operating profit before working capital changes</t>
  </si>
  <si>
    <t>Receivables</t>
  </si>
  <si>
    <t>Payables</t>
  </si>
  <si>
    <t>Cash generated from operations</t>
  </si>
  <si>
    <t>Interest paid</t>
  </si>
  <si>
    <t>Tax paid</t>
  </si>
  <si>
    <t>Net cash generated from operating activities</t>
  </si>
  <si>
    <t>CASHFLOWS FROM INVESTING ACTIVITIES</t>
  </si>
  <si>
    <t>Interest received</t>
  </si>
  <si>
    <t>Purchase of property, plant and equipment</t>
  </si>
  <si>
    <t>Net cash used in investing activities</t>
  </si>
  <si>
    <t>CASHFLOWS FROM FINANCING ACTIVITIES</t>
  </si>
  <si>
    <t>Repayment of term loan</t>
  </si>
  <si>
    <t>Repayment of hire purchase</t>
  </si>
  <si>
    <t>Proceeds from issuance of right shares</t>
  </si>
  <si>
    <t>EFFECTS OF CHANGES IN FOREIGN EXCHANGE</t>
  </si>
  <si>
    <t xml:space="preserve">CASH AND CASH EQUIVALENTS AT BEGINNING </t>
  </si>
  <si>
    <t>OF THE QUARTER</t>
  </si>
  <si>
    <t xml:space="preserve">CASH AND CASH EQUIVALENTS AT END </t>
  </si>
  <si>
    <t>Proceeds from issuance of shares under ESOS</t>
  </si>
  <si>
    <t>No dividend was paid during the quarter under review.</t>
  </si>
  <si>
    <t>The interim financial statements were authorised for issue by the Board of Directors in accordance with a resolution of the Directors duly passed.</t>
  </si>
  <si>
    <t>31 Dec 2008</t>
  </si>
  <si>
    <t>31 December 2008</t>
  </si>
  <si>
    <t>12 months ended 31 December 2008</t>
  </si>
  <si>
    <t>At 31 December 2008</t>
  </si>
  <si>
    <t>Repayment to directors</t>
  </si>
  <si>
    <t>Proceeds from disposal of property, plant and equipment</t>
  </si>
  <si>
    <t>Others</t>
  </si>
  <si>
    <t xml:space="preserve">  a subsidiary company</t>
  </si>
  <si>
    <t>Unreliased loss on foreign exchange</t>
  </si>
  <si>
    <t>Property, plant and equipment written off</t>
  </si>
  <si>
    <t>Tax refund</t>
  </si>
  <si>
    <t>Drawdown of revolving credit</t>
  </si>
  <si>
    <t xml:space="preserve">Foreign exchange realised from disposal of </t>
  </si>
  <si>
    <t>Share Options granted under ESOS</t>
  </si>
  <si>
    <t>Share-based payments</t>
  </si>
  <si>
    <t>USA</t>
  </si>
  <si>
    <t>There were no changes in the composition of the Group since the end of last financial year except for the followings:</t>
  </si>
  <si>
    <t>(i)</t>
  </si>
  <si>
    <t>The Group had on 28 May 2008, incorporated a wholly-owned subsidiary company, namely Jadi Imaging Supplies (US), Inc in the State of California, United States of America. The cost of investment was USD1,500 for 1,500 common shares with no par value.</t>
  </si>
  <si>
    <t>(ii)</t>
  </si>
  <si>
    <t>A wholly-owned subsidiary, namely Jadi Imaging Supplies (UK) Pte Ltd has been struck off from the Register of Companies in the United Kingdom and was dissolved on 25 November 2008 pursuant to Section 652A of the Companies Act 1985, United Kingdom.</t>
  </si>
  <si>
    <t>Cash and bank blances</t>
  </si>
  <si>
    <t xml:space="preserve">As at 31 December 2008, the Group had total borrowings of approximately RM13.27 million, details of which are set out below: </t>
  </si>
  <si>
    <t>As at 31 December 2008 the Group does not have any foreign currency denominated borrowings.</t>
  </si>
  <si>
    <t>Net assets per share as at 30 September  2008 is arrived at based on the Group's Net Assets of RM83.60 million over the number of ordinary shares of 604,056,599 shares of RM0.10 each.  Net Assets per share as at 31 December 2007 was arrived at based on the Group's Net Assets of RM77.69 million over the number of ordinary shares of 604,036,599 shares of RM0.10 each.</t>
  </si>
  <si>
    <t>The unaudited condensed consolidated statement of changes in equity for the financial year ended 31 December 2008 should be read in conjunction with the Notes to the Interim Financial Report and the Group's audited financial statements for the financial year ended 31 December 2007.</t>
  </si>
  <si>
    <t xml:space="preserve">in conjunction with the Notes to the Interim Financial Report and the Group's audited financial statements for the financial year ended </t>
  </si>
  <si>
    <t>31 December 2007.</t>
  </si>
  <si>
    <t xml:space="preserve">This is prepared based on the consolidated results of the Group for the financial year ended 31 December 2008 and is to be read </t>
  </si>
  <si>
    <t>Revolving credit</t>
  </si>
  <si>
    <t>Net cash generated from/(used in) financing activities</t>
  </si>
  <si>
    <t>NET (DECREASE)/INCREASE IN CASH AND CASH EQUIVALENTS</t>
  </si>
  <si>
    <t>(Loss)/Profit before taxation</t>
  </si>
  <si>
    <t>(Loss)/Profit after taxation</t>
  </si>
  <si>
    <t>(Loss)/Earnings per share (sen):</t>
  </si>
  <si>
    <t xml:space="preserve">For the current quarter ended 31 December 2008, the Group recorded a revenue of RM16 million against RM11.96 million in the corresponding quarter ended 31 December 2007, an increase of RM4.04 million or 34% due to increase in sales of both black &amp; color toners. </t>
  </si>
  <si>
    <t>Prospects</t>
  </si>
  <si>
    <t xml:space="preserve">Tax expense for the current quarter ended 31 December 2008 is derived based on management's best estimate of the tax rate for the year. The deferred tax liabilities arose from accelerated capital allowances over depreciation of qualifying plant and equipment. The tax credit position for the period presented above was due to the loss position of the Group for the current quarter as explained in Note B1 above. </t>
  </si>
  <si>
    <t xml:space="preserve">The Board expects the first quarter of 2009 to remain challenging for the Group in view of the negative impact of the uncertain global financial condition.   The Group's results for the first quarter of 2009 will continue to be impacted by the operating cost of Suzhou factory due to the temporary cessation of production for relocation and loss on USD forward and currency option contracts until final unwinding of the contracts. </t>
  </si>
  <si>
    <t xml:space="preserve">Bonus issue </t>
  </si>
  <si>
    <t>The Group recorded a revenue of RM16 million for the current quarter under review against RM16.06 in the preceding quarter, a minor decrease of RM0.06 million.</t>
  </si>
  <si>
    <t xml:space="preserve">The profit before taxation decreased by RM4.25 million to loss before taxation of RM0.785 million compared to the profit before taxation of RM3.46 million achieved in the preceding quarter mainly due to increase in loss on foreign exchange of RM2.91 million arising from loss on USD forward and option contracts and depreciation in Ringgit Malaysia against Japanese Yen.   In addition, the shift of Suzhou factory in the fourth quarter of year 2008 has resulted to write-off of transformer and other assets amounting to RM434k and temporary cessation of production while factory overheads such as depreciation, salaries, etc. amounting to RM550k continued to be incurred and charge to income statement in the current quarter. Furthermore, pre-operating expenses of US operations amounting to RM421k were charged to income statement in the current quarter. </t>
  </si>
  <si>
    <t xml:space="preserve">The profit before taxation for the Group decreased by RM3.70 million to a loss before taxation of RM0.785 million compared to profit before taxation of RM2.91 million in the corresponding quarter ended 31 December 2007 mainly due to the increase in the price of raw material and increase in loss on foreign exchange of RM2.33 million arising from loss on USD forward and currency option contracts and depreciation in Ringgit Malaysia against Japanese Yen.  In addition, the shift of Suzhou factory in the fourth quarter of year 2008 has resulted to write-off of transformer and other assets amounting to RM434k and temporary cessation of production while factory overheads such as depreciation, salaries, etc. amounting to RM550k continued to be incurred and charge to income statement in the current quarter. Furthermore, pre-operating expenses of US operations amounting to RM421k were charged to income statement in the current quarter. </t>
  </si>
  <si>
    <t>25 February 2009</t>
  </si>
  <si>
    <t>The Directors are of the opinion that the Group has no contingent liabilities which, upon crystallisation would have a material impact on the financial position and business of the Group as at 25 February 2008  (the latest practicable date which is not earlier than 7 days from the date of issue of this financial results).</t>
  </si>
  <si>
    <t>For The Fourth Quarter Ended 31 December 2008</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</si>
</sst>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00_);_(* \(#,##0.000\);_(* &quot;-&quot;??_);_(@_)"/>
    <numFmt numFmtId="172" formatCode="_(* #,##0.0_);_(* \(#,##0.0\);_(* &quot;-&quot;??_);_(@_)"/>
    <numFmt numFmtId="173" formatCode="_(* #,##0.0000_);_(* \(#,##0.0000\);_(* &quot;-&quot;??_);_(@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_-* #,##0_-;\-* #,##0_-;_-* &quot;-&quot;??_-;_-@_-"/>
  </numFmts>
  <fonts count="16">
    <font>
      <sz val="10"/>
      <name val="Arial"/>
      <family val="0"/>
    </font>
    <font>
      <sz val="10"/>
      <name val="Times New Roman"/>
      <family val="1"/>
    </font>
    <font>
      <b/>
      <sz val="12"/>
      <name val="Times New Roman"/>
      <family val="1"/>
    </font>
    <font>
      <b/>
      <sz val="10"/>
      <name val="Times New Roman"/>
      <family val="1"/>
    </font>
    <font>
      <b/>
      <u val="single"/>
      <sz val="10"/>
      <name val="Times New Roman"/>
      <family val="1"/>
    </font>
    <font>
      <u val="single"/>
      <sz val="10"/>
      <name val="Times New Roman"/>
      <family val="1"/>
    </font>
    <font>
      <i/>
      <sz val="10"/>
      <name val="Times New Roman"/>
      <family val="1"/>
    </font>
    <font>
      <sz val="8"/>
      <name val="Arial"/>
      <family val="0"/>
    </font>
    <font>
      <sz val="10"/>
      <color indexed="10"/>
      <name val="Times New Roman"/>
      <family val="1"/>
    </font>
    <font>
      <sz val="10"/>
      <color indexed="10"/>
      <name val="Arial"/>
      <family val="0"/>
    </font>
    <font>
      <b/>
      <sz val="10"/>
      <color indexed="10"/>
      <name val="Times New Roman"/>
      <family val="1"/>
    </font>
    <font>
      <sz val="10"/>
      <color indexed="8"/>
      <name val="Times New Roman"/>
      <family val="1"/>
    </font>
    <font>
      <u val="single"/>
      <sz val="8"/>
      <color indexed="12"/>
      <name val="Arial"/>
      <family val="0"/>
    </font>
    <font>
      <u val="single"/>
      <sz val="8"/>
      <color indexed="36"/>
      <name val="Arial"/>
      <family val="0"/>
    </font>
    <font>
      <sz val="11"/>
      <name val="Tms Rmn"/>
      <family val="0"/>
    </font>
    <font>
      <sz val="9"/>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37" fontId="14" fillId="0" borderId="0">
      <alignment/>
      <protection/>
    </xf>
    <xf numFmtId="37" fontId="14" fillId="0" borderId="0">
      <alignment/>
      <protection/>
    </xf>
    <xf numFmtId="9" fontId="0" fillId="0" borderId="0" applyFont="0" applyFill="0" applyBorder="0" applyAlignment="0" applyProtection="0"/>
  </cellStyleXfs>
  <cellXfs count="156">
    <xf numFmtId="0" fontId="0" fillId="0" borderId="0" xfId="0" applyAlignment="1">
      <alignment/>
    </xf>
    <xf numFmtId="0" fontId="1" fillId="0" borderId="0" xfId="0" applyFont="1" applyAlignment="1">
      <alignment vertical="top"/>
    </xf>
    <xf numFmtId="0" fontId="2" fillId="0" borderId="0" xfId="0" applyFont="1" applyAlignment="1">
      <alignment vertical="top"/>
    </xf>
    <xf numFmtId="0" fontId="3" fillId="0" borderId="0" xfId="0" applyFont="1" applyAlignment="1">
      <alignment vertical="top"/>
    </xf>
    <xf numFmtId="43" fontId="1" fillId="0" borderId="0" xfId="15" applyFont="1" applyAlignment="1">
      <alignment horizontal="right" vertical="top"/>
    </xf>
    <xf numFmtId="43" fontId="3" fillId="0" borderId="0" xfId="15" applyFont="1" applyAlignment="1">
      <alignment horizontal="right" vertical="top"/>
    </xf>
    <xf numFmtId="43" fontId="3" fillId="0" borderId="0" xfId="15" applyFont="1" applyAlignment="1" quotePrefix="1">
      <alignment horizontal="right" vertical="top"/>
    </xf>
    <xf numFmtId="170" fontId="1" fillId="0" borderId="0" xfId="15" applyNumberFormat="1" applyFont="1" applyAlignment="1">
      <alignment vertical="top"/>
    </xf>
    <xf numFmtId="170" fontId="1" fillId="0" borderId="0" xfId="15" applyNumberFormat="1" applyFont="1" applyFill="1" applyAlignment="1">
      <alignment vertical="top"/>
    </xf>
    <xf numFmtId="0" fontId="1" fillId="0" borderId="0" xfId="0" applyFont="1" applyFill="1" applyAlignment="1">
      <alignment vertical="top"/>
    </xf>
    <xf numFmtId="170" fontId="1" fillId="0" borderId="1" xfId="15" applyNumberFormat="1" applyFont="1" applyFill="1" applyBorder="1" applyAlignment="1">
      <alignment vertical="top"/>
    </xf>
    <xf numFmtId="170" fontId="1" fillId="0" borderId="0" xfId="15" applyNumberFormat="1" applyFont="1" applyFill="1" applyBorder="1" applyAlignment="1">
      <alignment vertical="top"/>
    </xf>
    <xf numFmtId="0" fontId="1" fillId="0" borderId="0" xfId="0" applyFont="1" applyFill="1" applyBorder="1" applyAlignment="1">
      <alignment vertical="top"/>
    </xf>
    <xf numFmtId="170" fontId="1" fillId="0" borderId="1" xfId="15" applyNumberFormat="1" applyFont="1" applyBorder="1" applyAlignment="1">
      <alignment vertical="top"/>
    </xf>
    <xf numFmtId="170" fontId="1" fillId="0" borderId="2" xfId="15" applyNumberFormat="1" applyFont="1" applyBorder="1" applyAlignment="1">
      <alignment vertical="top"/>
    </xf>
    <xf numFmtId="43" fontId="1" fillId="0" borderId="3" xfId="15" applyFont="1" applyBorder="1" applyAlignment="1">
      <alignment horizontal="right" vertical="top"/>
    </xf>
    <xf numFmtId="0" fontId="1" fillId="0" borderId="0" xfId="0" applyFont="1" applyAlignment="1">
      <alignment horizontal="justify" vertical="top"/>
    </xf>
    <xf numFmtId="44" fontId="3" fillId="0" borderId="0" xfId="0" applyNumberFormat="1" applyFont="1" applyAlignment="1">
      <alignment horizontal="right" vertical="top"/>
    </xf>
    <xf numFmtId="43" fontId="3" fillId="0" borderId="0" xfId="0" applyNumberFormat="1" applyFont="1" applyAlignment="1">
      <alignment horizontal="right" vertical="top"/>
    </xf>
    <xf numFmtId="43" fontId="3" fillId="0" borderId="0" xfId="15" applyNumberFormat="1" applyFont="1" applyAlignment="1" quotePrefix="1">
      <alignment horizontal="right" vertical="top"/>
    </xf>
    <xf numFmtId="170" fontId="1" fillId="0" borderId="0" xfId="15" applyNumberFormat="1" applyFont="1" applyBorder="1" applyAlignment="1">
      <alignment vertical="top"/>
    </xf>
    <xf numFmtId="170" fontId="1" fillId="0" borderId="0" xfId="15" applyNumberFormat="1" applyFont="1" applyBorder="1" applyAlignment="1">
      <alignment horizontal="right" vertical="top"/>
    </xf>
    <xf numFmtId="0" fontId="1" fillId="0" borderId="0" xfId="0" applyFont="1" applyAlignment="1" quotePrefix="1">
      <alignment vertical="top"/>
    </xf>
    <xf numFmtId="170" fontId="1" fillId="0" borderId="0" xfId="15" applyNumberFormat="1" applyFont="1" applyBorder="1" applyAlignment="1" quotePrefix="1">
      <alignment horizontal="right" vertical="top"/>
    </xf>
    <xf numFmtId="170" fontId="3" fillId="0" borderId="0" xfId="15" applyNumberFormat="1" applyFont="1" applyBorder="1" applyAlignment="1" quotePrefix="1">
      <alignment horizontal="right" vertical="top"/>
    </xf>
    <xf numFmtId="170" fontId="1" fillId="0" borderId="4" xfId="15" applyNumberFormat="1" applyFont="1" applyBorder="1" applyAlignment="1">
      <alignment vertical="top"/>
    </xf>
    <xf numFmtId="0" fontId="4" fillId="0" borderId="0" xfId="0" applyFont="1" applyAlignment="1">
      <alignment vertical="top"/>
    </xf>
    <xf numFmtId="0" fontId="3" fillId="0" borderId="0" xfId="0" applyFont="1" applyBorder="1" applyAlignment="1">
      <alignment vertical="top"/>
    </xf>
    <xf numFmtId="0" fontId="1" fillId="0" borderId="0" xfId="0" applyFont="1" applyBorder="1" applyAlignment="1">
      <alignment vertical="top"/>
    </xf>
    <xf numFmtId="0" fontId="1" fillId="0" borderId="0" xfId="0" applyFont="1" applyFill="1" applyAlignment="1">
      <alignment vertical="top" wrapText="1"/>
    </xf>
    <xf numFmtId="170" fontId="1" fillId="0" borderId="4" xfId="15" applyNumberFormat="1" applyFont="1" applyFill="1" applyBorder="1" applyAlignment="1">
      <alignment vertical="top"/>
    </xf>
    <xf numFmtId="170" fontId="1" fillId="0" borderId="3" xfId="15" applyNumberFormat="1" applyFont="1" applyFill="1" applyBorder="1" applyAlignment="1">
      <alignment vertical="top"/>
    </xf>
    <xf numFmtId="43" fontId="3" fillId="0" borderId="0" xfId="15" applyFont="1" applyBorder="1" applyAlignment="1">
      <alignment horizontal="right" vertical="top"/>
    </xf>
    <xf numFmtId="0" fontId="1" fillId="0" borderId="0" xfId="0" applyFont="1" applyBorder="1" applyAlignment="1">
      <alignment horizontal="justify" vertical="top"/>
    </xf>
    <xf numFmtId="170" fontId="3" fillId="0" borderId="1" xfId="15" applyNumberFormat="1" applyFont="1" applyBorder="1" applyAlignment="1">
      <alignment horizontal="right" vertical="top"/>
    </xf>
    <xf numFmtId="0" fontId="1" fillId="0" borderId="0" xfId="0" applyFont="1" applyAlignment="1">
      <alignment wrapText="1"/>
    </xf>
    <xf numFmtId="0" fontId="5" fillId="0" borderId="0" xfId="0" applyFont="1" applyBorder="1" applyAlignment="1">
      <alignment vertical="top"/>
    </xf>
    <xf numFmtId="0" fontId="5" fillId="0" borderId="0" xfId="0" applyFont="1" applyAlignment="1">
      <alignment vertical="top"/>
    </xf>
    <xf numFmtId="41" fontId="1" fillId="0" borderId="0" xfId="0" applyNumberFormat="1" applyFont="1" applyFill="1" applyBorder="1" applyAlignment="1">
      <alignment horizontal="right" vertical="top" wrapText="1"/>
    </xf>
    <xf numFmtId="0" fontId="1" fillId="0" borderId="0" xfId="0" applyFont="1" applyFill="1" applyAlignment="1">
      <alignment horizontal="justify" vertical="top"/>
    </xf>
    <xf numFmtId="0" fontId="3" fillId="0" borderId="0" xfId="0" applyFont="1" applyFill="1" applyBorder="1" applyAlignment="1">
      <alignment vertical="top"/>
    </xf>
    <xf numFmtId="0" fontId="0" fillId="0" borderId="0" xfId="0" applyFill="1" applyAlignment="1">
      <alignment vertical="top" wrapText="1"/>
    </xf>
    <xf numFmtId="0" fontId="1" fillId="0" borderId="0" xfId="0" applyFont="1" applyAlignment="1">
      <alignment vertical="top" wrapText="1"/>
    </xf>
    <xf numFmtId="170" fontId="3" fillId="0" borderId="0" xfId="15" applyNumberFormat="1" applyFont="1" applyFill="1" applyAlignment="1" quotePrefix="1">
      <alignment horizontal="right" vertical="top"/>
    </xf>
    <xf numFmtId="0" fontId="3" fillId="0" borderId="0" xfId="0" applyFont="1" applyFill="1" applyAlignment="1">
      <alignment vertical="top"/>
    </xf>
    <xf numFmtId="170" fontId="3" fillId="0" borderId="0" xfId="15" applyNumberFormat="1" applyFont="1" applyFill="1" applyBorder="1" applyAlignment="1">
      <alignment horizontal="right" vertical="top"/>
    </xf>
    <xf numFmtId="170" fontId="3" fillId="0" borderId="0" xfId="15" applyNumberFormat="1" applyFont="1" applyAlignment="1">
      <alignment horizontal="right" vertical="top"/>
    </xf>
    <xf numFmtId="170" fontId="1" fillId="0" borderId="0" xfId="15" applyNumberFormat="1" applyFont="1" applyAlignment="1">
      <alignment horizontal="justify" vertical="top"/>
    </xf>
    <xf numFmtId="0" fontId="6" fillId="0" borderId="0" xfId="0" applyFont="1" applyAlignment="1">
      <alignment vertical="top"/>
    </xf>
    <xf numFmtId="41" fontId="1" fillId="0" borderId="0" xfId="0" applyNumberFormat="1" applyFont="1" applyFill="1" applyAlignment="1">
      <alignment vertical="top"/>
    </xf>
    <xf numFmtId="170" fontId="0" fillId="0" borderId="0" xfId="0" applyNumberFormat="1" applyAlignment="1">
      <alignment/>
    </xf>
    <xf numFmtId="170" fontId="3" fillId="0" borderId="0" xfId="15" applyNumberFormat="1" applyFont="1" applyBorder="1" applyAlignment="1">
      <alignment horizontal="right" vertical="top"/>
    </xf>
    <xf numFmtId="0" fontId="8" fillId="0" borderId="0" xfId="0" applyFont="1" applyAlignment="1">
      <alignment horizontal="justify" vertical="top"/>
    </xf>
    <xf numFmtId="0" fontId="8" fillId="0" borderId="0" xfId="0" applyFont="1" applyAlignment="1">
      <alignment vertical="top"/>
    </xf>
    <xf numFmtId="0" fontId="8" fillId="0" borderId="0" xfId="0" applyFont="1" applyBorder="1" applyAlignment="1">
      <alignment vertical="top"/>
    </xf>
    <xf numFmtId="0" fontId="8" fillId="0" borderId="0" xfId="0" applyFont="1" applyBorder="1" applyAlignment="1">
      <alignment horizontal="justify" vertical="top"/>
    </xf>
    <xf numFmtId="170" fontId="8" fillId="0" borderId="0" xfId="15" applyNumberFormat="1" applyFont="1" applyBorder="1" applyAlignment="1">
      <alignment vertical="top"/>
    </xf>
    <xf numFmtId="170" fontId="10" fillId="0" borderId="0" xfId="15" applyNumberFormat="1" applyFont="1" applyBorder="1" applyAlignment="1" quotePrefix="1">
      <alignment horizontal="right" vertical="top"/>
    </xf>
    <xf numFmtId="0" fontId="8" fillId="0" borderId="0" xfId="0" applyFont="1" applyFill="1" applyAlignment="1">
      <alignment vertical="top"/>
    </xf>
    <xf numFmtId="0" fontId="9" fillId="0" borderId="0" xfId="0" applyFont="1" applyFill="1" applyAlignment="1">
      <alignment vertical="top" wrapText="1"/>
    </xf>
    <xf numFmtId="0" fontId="9" fillId="0" borderId="0" xfId="0" applyFont="1" applyAlignment="1">
      <alignment/>
    </xf>
    <xf numFmtId="0" fontId="0" fillId="0" borderId="0" xfId="0" applyFill="1" applyAlignment="1">
      <alignment/>
    </xf>
    <xf numFmtId="170" fontId="3" fillId="0" borderId="0" xfId="15" applyNumberFormat="1" applyFont="1" applyFill="1" applyBorder="1" applyAlignment="1" quotePrefix="1">
      <alignment horizontal="right" vertical="top"/>
    </xf>
    <xf numFmtId="0" fontId="1" fillId="0" borderId="0" xfId="0" applyFont="1" applyAlignment="1">
      <alignment horizontal="center" wrapText="1"/>
    </xf>
    <xf numFmtId="9" fontId="0" fillId="0" borderId="0" xfId="24" applyAlignment="1">
      <alignment/>
    </xf>
    <xf numFmtId="0" fontId="1" fillId="0" borderId="0" xfId="0" applyFont="1" applyFill="1" applyAlignment="1">
      <alignment horizontal="left" vertical="justify" wrapText="1"/>
    </xf>
    <xf numFmtId="0" fontId="1" fillId="0" borderId="0" xfId="0" applyFont="1" applyAlignment="1">
      <alignment/>
    </xf>
    <xf numFmtId="170" fontId="1" fillId="0" borderId="3" xfId="15" applyNumberFormat="1" applyFont="1" applyBorder="1" applyAlignment="1">
      <alignment vertical="top"/>
    </xf>
    <xf numFmtId="37" fontId="3" fillId="0" borderId="0" xfId="23" applyFont="1" applyBorder="1" applyAlignment="1">
      <alignment vertical="center"/>
      <protection/>
    </xf>
    <xf numFmtId="0" fontId="1" fillId="0" borderId="0" xfId="0" applyFont="1" applyAlignment="1">
      <alignment vertical="justify"/>
    </xf>
    <xf numFmtId="37" fontId="3" fillId="0" borderId="0" xfId="22" applyFont="1" applyAlignment="1">
      <alignment vertical="center"/>
      <protection/>
    </xf>
    <xf numFmtId="170" fontId="3" fillId="0" borderId="0" xfId="15" applyNumberFormat="1" applyFont="1" applyAlignment="1">
      <alignment horizontal="center" vertical="center"/>
    </xf>
    <xf numFmtId="170" fontId="3" fillId="0" borderId="0" xfId="15" applyNumberFormat="1" applyFont="1" applyFill="1" applyAlignment="1">
      <alignment horizontal="center" vertical="center"/>
    </xf>
    <xf numFmtId="170" fontId="3" fillId="0" borderId="0" xfId="15" applyNumberFormat="1" applyFont="1" applyAlignment="1" quotePrefix="1">
      <alignment horizontal="center" vertical="center"/>
    </xf>
    <xf numFmtId="37" fontId="3" fillId="0" borderId="0" xfId="22" applyFont="1" applyBorder="1" applyAlignment="1">
      <alignment vertical="center"/>
      <protection/>
    </xf>
    <xf numFmtId="170" fontId="3" fillId="0" borderId="0" xfId="15" applyNumberFormat="1" applyFont="1" applyBorder="1" applyAlignment="1">
      <alignment horizontal="center" vertical="center"/>
    </xf>
    <xf numFmtId="37" fontId="1" fillId="0" borderId="0" xfId="22" applyFont="1" applyBorder="1" applyAlignment="1">
      <alignment vertical="center"/>
      <protection/>
    </xf>
    <xf numFmtId="170" fontId="1" fillId="0" borderId="0" xfId="15" applyNumberFormat="1" applyFont="1" applyBorder="1" applyAlignment="1">
      <alignment horizontal="center" vertical="center"/>
    </xf>
    <xf numFmtId="170" fontId="1" fillId="0" borderId="0" xfId="17" applyNumberFormat="1" applyFont="1" applyBorder="1" applyAlignment="1">
      <alignment vertical="center"/>
    </xf>
    <xf numFmtId="0" fontId="1" fillId="0" borderId="0" xfId="0" applyNumberFormat="1" applyFont="1" applyFill="1" applyAlignment="1">
      <alignment horizontal="justify" vertical="top"/>
    </xf>
    <xf numFmtId="170" fontId="1" fillId="0" borderId="0" xfId="0" applyNumberFormat="1" applyFont="1" applyAlignment="1">
      <alignment/>
    </xf>
    <xf numFmtId="170" fontId="1" fillId="0" borderId="0" xfId="15" applyNumberFormat="1" applyFont="1" applyFill="1" applyBorder="1" applyAlignment="1" quotePrefix="1">
      <alignment horizontal="right" vertical="top"/>
    </xf>
    <xf numFmtId="37" fontId="1" fillId="0" borderId="0" xfId="22" applyFont="1" applyFill="1" applyBorder="1" applyAlignment="1">
      <alignment vertical="center"/>
      <protection/>
    </xf>
    <xf numFmtId="170" fontId="1" fillId="0" borderId="0" xfId="17" applyNumberFormat="1" applyFont="1" applyFill="1" applyBorder="1" applyAlignment="1">
      <alignment vertical="center"/>
    </xf>
    <xf numFmtId="0" fontId="1" fillId="0" borderId="0" xfId="0" applyFont="1" applyFill="1" applyAlignment="1">
      <alignment/>
    </xf>
    <xf numFmtId="37" fontId="1" fillId="0" borderId="0" xfId="22" applyFont="1" applyFill="1" applyAlignment="1">
      <alignment vertical="center"/>
      <protection/>
    </xf>
    <xf numFmtId="170" fontId="1" fillId="0" borderId="0" xfId="22" applyNumberFormat="1" applyFont="1" applyFill="1" applyBorder="1" applyAlignment="1">
      <alignment horizontal="center" vertical="center"/>
      <protection/>
    </xf>
    <xf numFmtId="170" fontId="1" fillId="0" borderId="0" xfId="0" applyNumberFormat="1" applyFont="1" applyFill="1" applyAlignment="1">
      <alignment/>
    </xf>
    <xf numFmtId="37" fontId="1" fillId="0" borderId="0" xfId="22" applyFont="1" applyFill="1" applyBorder="1" applyAlignment="1">
      <alignment horizontal="left" vertical="center"/>
      <protection/>
    </xf>
    <xf numFmtId="170" fontId="1" fillId="0" borderId="5" xfId="0" applyNumberFormat="1" applyFont="1" applyFill="1" applyBorder="1" applyAlignment="1">
      <alignment/>
    </xf>
    <xf numFmtId="170" fontId="1" fillId="0" borderId="0" xfId="0" applyNumberFormat="1" applyFont="1" applyFill="1" applyAlignment="1">
      <alignment vertical="top"/>
    </xf>
    <xf numFmtId="170" fontId="1" fillId="0" borderId="0" xfId="0" applyNumberFormat="1" applyFont="1" applyFill="1" applyAlignment="1">
      <alignment horizontal="right" vertical="top"/>
    </xf>
    <xf numFmtId="170" fontId="1" fillId="0" borderId="2" xfId="15" applyNumberFormat="1" applyFont="1" applyFill="1" applyBorder="1" applyAlignment="1">
      <alignment vertical="top" wrapText="1"/>
    </xf>
    <xf numFmtId="41" fontId="1" fillId="0" borderId="0" xfId="0" applyNumberFormat="1" applyFont="1" applyFill="1" applyBorder="1" applyAlignment="1">
      <alignment vertical="top" wrapText="1"/>
    </xf>
    <xf numFmtId="170" fontId="1" fillId="0" borderId="3" xfId="0" applyNumberFormat="1" applyFont="1" applyFill="1" applyBorder="1" applyAlignment="1">
      <alignment vertical="top"/>
    </xf>
    <xf numFmtId="170" fontId="1" fillId="0" borderId="0" xfId="15" applyNumberFormat="1" applyFont="1" applyFill="1" applyAlignment="1">
      <alignment horizontal="right" vertical="top"/>
    </xf>
    <xf numFmtId="170" fontId="1" fillId="0" borderId="2" xfId="15" applyNumberFormat="1" applyFont="1" applyFill="1" applyBorder="1" applyAlignment="1">
      <alignment horizontal="justify" vertical="top"/>
    </xf>
    <xf numFmtId="41" fontId="1" fillId="0" borderId="2" xfId="0" applyNumberFormat="1" applyFont="1" applyFill="1" applyBorder="1" applyAlignment="1">
      <alignment vertical="top"/>
    </xf>
    <xf numFmtId="173" fontId="1" fillId="0" borderId="3" xfId="15" applyNumberFormat="1" applyFont="1" applyFill="1" applyBorder="1" applyAlignment="1">
      <alignment vertical="top"/>
    </xf>
    <xf numFmtId="170" fontId="1" fillId="0" borderId="0" xfId="0" applyNumberFormat="1" applyFont="1" applyAlignment="1">
      <alignment vertical="top"/>
    </xf>
    <xf numFmtId="43" fontId="1" fillId="0" borderId="3" xfId="15" applyFont="1" applyFill="1" applyBorder="1" applyAlignment="1">
      <alignment vertical="top"/>
    </xf>
    <xf numFmtId="43" fontId="3" fillId="0" borderId="0" xfId="15" applyFont="1" applyFill="1" applyAlignment="1" quotePrefix="1">
      <alignment horizontal="right" vertical="top"/>
    </xf>
    <xf numFmtId="170" fontId="1" fillId="0" borderId="2" xfId="15" applyNumberFormat="1" applyFont="1" applyFill="1" applyBorder="1" applyAlignment="1">
      <alignment vertical="top"/>
    </xf>
    <xf numFmtId="9" fontId="1" fillId="0" borderId="0" xfId="24" applyFont="1" applyFill="1" applyAlignment="1">
      <alignment vertical="top"/>
    </xf>
    <xf numFmtId="43" fontId="1" fillId="0" borderId="0" xfId="0" applyNumberFormat="1" applyFont="1" applyFill="1" applyAlignment="1">
      <alignment vertical="top"/>
    </xf>
    <xf numFmtId="43" fontId="1" fillId="0" borderId="0" xfId="15" applyFont="1" applyFill="1" applyBorder="1" applyAlignment="1">
      <alignment vertical="top"/>
    </xf>
    <xf numFmtId="43" fontId="1" fillId="0" borderId="3" xfId="15" applyFont="1" applyFill="1" applyBorder="1" applyAlignment="1">
      <alignment horizontal="right" vertical="top"/>
    </xf>
    <xf numFmtId="170" fontId="1" fillId="0" borderId="3" xfId="15" applyNumberFormat="1" applyFont="1" applyFill="1" applyBorder="1" applyAlignment="1">
      <alignment horizontal="right" vertical="top"/>
    </xf>
    <xf numFmtId="43" fontId="1" fillId="0" borderId="0" xfId="15" applyFont="1" applyFill="1" applyAlignment="1">
      <alignment horizontal="right" vertical="top"/>
    </xf>
    <xf numFmtId="170" fontId="1" fillId="0" borderId="0" xfId="15" applyNumberFormat="1" applyFont="1" applyFill="1" applyBorder="1" applyAlignment="1">
      <alignment vertical="top" wrapText="1"/>
    </xf>
    <xf numFmtId="41" fontId="1" fillId="0" borderId="2" xfId="0" applyNumberFormat="1" applyFont="1" applyFill="1" applyBorder="1" applyAlignment="1">
      <alignment vertical="top" wrapText="1"/>
    </xf>
    <xf numFmtId="0" fontId="3" fillId="0" borderId="0" xfId="0" applyFont="1" applyAlignment="1">
      <alignment horizontal="center" vertical="top"/>
    </xf>
    <xf numFmtId="170" fontId="1" fillId="0" borderId="1" xfId="15" applyNumberFormat="1" applyFont="1" applyFill="1" applyBorder="1" applyAlignment="1" quotePrefix="1">
      <alignment horizontal="right" vertical="top"/>
    </xf>
    <xf numFmtId="43" fontId="3" fillId="0" borderId="0" xfId="15" applyFont="1" applyBorder="1" applyAlignment="1" quotePrefix="1">
      <alignment horizontal="right" vertical="top"/>
    </xf>
    <xf numFmtId="170" fontId="1" fillId="0" borderId="0" xfId="15" applyNumberFormat="1" applyFont="1" applyFill="1" applyBorder="1" applyAlignment="1">
      <alignment horizontal="right" vertical="top"/>
    </xf>
    <xf numFmtId="0" fontId="1" fillId="0" borderId="0" xfId="0" applyFont="1" applyBorder="1" applyAlignment="1">
      <alignment horizontal="center" vertical="top"/>
    </xf>
    <xf numFmtId="0" fontId="0" fillId="0" borderId="0" xfId="0" applyBorder="1" applyAlignment="1">
      <alignment/>
    </xf>
    <xf numFmtId="170" fontId="0" fillId="0" borderId="0" xfId="0" applyNumberFormat="1" applyBorder="1" applyAlignment="1">
      <alignment/>
    </xf>
    <xf numFmtId="0" fontId="3" fillId="0" borderId="0" xfId="0" applyFont="1" applyBorder="1" applyAlignment="1">
      <alignment horizontal="justify" vertical="top"/>
    </xf>
    <xf numFmtId="178" fontId="1" fillId="0" borderId="0" xfId="24" applyNumberFormat="1" applyFont="1" applyFill="1" applyAlignment="1">
      <alignment vertical="top"/>
    </xf>
    <xf numFmtId="170" fontId="3" fillId="0" borderId="0" xfId="15" applyNumberFormat="1" applyFont="1" applyBorder="1" applyAlignment="1">
      <alignment vertical="top"/>
    </xf>
    <xf numFmtId="10" fontId="1" fillId="0" borderId="0" xfId="24" applyNumberFormat="1" applyFont="1" applyFill="1" applyAlignment="1">
      <alignment vertical="top"/>
    </xf>
    <xf numFmtId="37" fontId="1" fillId="0" borderId="0" xfId="22" applyFont="1" applyFill="1" applyAlignment="1">
      <alignment horizontal="left" vertical="center"/>
      <protection/>
    </xf>
    <xf numFmtId="170" fontId="1" fillId="0" borderId="0" xfId="15" applyNumberFormat="1" applyFont="1" applyBorder="1" applyAlignment="1">
      <alignment horizontal="left" vertical="top"/>
    </xf>
    <xf numFmtId="0" fontId="15" fillId="0" borderId="0" xfId="0" applyFont="1" applyAlignment="1">
      <alignment/>
    </xf>
    <xf numFmtId="170" fontId="15" fillId="0" borderId="0" xfId="0" applyNumberFormat="1" applyFont="1" applyAlignment="1">
      <alignment/>
    </xf>
    <xf numFmtId="43" fontId="15" fillId="0" borderId="0" xfId="15" applyFont="1" applyAlignment="1">
      <alignment/>
    </xf>
    <xf numFmtId="43" fontId="1" fillId="0" borderId="0" xfId="15" applyFont="1" applyFill="1" applyAlignment="1">
      <alignment vertical="top"/>
    </xf>
    <xf numFmtId="170" fontId="1" fillId="0" borderId="0" xfId="22" applyNumberFormat="1" applyFont="1" applyFill="1" applyAlignment="1">
      <alignment vertical="center"/>
      <protection/>
    </xf>
    <xf numFmtId="170" fontId="1" fillId="0" borderId="2" xfId="17" applyNumberFormat="1" applyFont="1" applyFill="1" applyBorder="1" applyAlignment="1">
      <alignment vertical="center"/>
    </xf>
    <xf numFmtId="170" fontId="1" fillId="0" borderId="0" xfId="15" applyNumberFormat="1" applyFont="1" applyFill="1" applyBorder="1" applyAlignment="1">
      <alignment horizontal="justify" vertical="top"/>
    </xf>
    <xf numFmtId="0" fontId="1" fillId="0" borderId="0" xfId="0" applyFont="1" applyAlignment="1">
      <alignment horizontal="left" vertical="top"/>
    </xf>
    <xf numFmtId="44" fontId="3" fillId="0" borderId="0" xfId="0" applyNumberFormat="1" applyFont="1" applyBorder="1" applyAlignment="1">
      <alignment horizontal="right" vertical="top"/>
    </xf>
    <xf numFmtId="43" fontId="3" fillId="0" borderId="0" xfId="15" applyNumberFormat="1" applyFont="1" applyBorder="1" applyAlignment="1" quotePrefix="1">
      <alignment horizontal="right" vertical="top"/>
    </xf>
    <xf numFmtId="43" fontId="3" fillId="0" borderId="0" xfId="15" applyFont="1" applyFill="1" applyBorder="1" applyAlignment="1" quotePrefix="1">
      <alignment horizontal="right" vertical="top"/>
    </xf>
    <xf numFmtId="173" fontId="1" fillId="0" borderId="0" xfId="15" applyNumberFormat="1" applyFont="1" applyFill="1" applyBorder="1" applyAlignment="1">
      <alignment vertical="top"/>
    </xf>
    <xf numFmtId="0" fontId="1" fillId="0" borderId="0" xfId="0" applyFont="1" applyBorder="1" applyAlignment="1">
      <alignment vertical="justify"/>
    </xf>
    <xf numFmtId="0" fontId="0" fillId="0" borderId="0" xfId="0" applyFont="1" applyAlignment="1">
      <alignment/>
    </xf>
    <xf numFmtId="170" fontId="0" fillId="0" borderId="0" xfId="15" applyNumberFormat="1" applyBorder="1" applyAlignment="1">
      <alignment/>
    </xf>
    <xf numFmtId="0" fontId="3" fillId="0" borderId="0" xfId="0" applyFont="1" applyAlignment="1">
      <alignment horizontal="center" vertical="top"/>
    </xf>
    <xf numFmtId="0" fontId="1" fillId="0" borderId="0" xfId="0" applyFont="1" applyAlignment="1">
      <alignment horizontal="justify" vertical="top"/>
    </xf>
    <xf numFmtId="0" fontId="1" fillId="0" borderId="0" xfId="0" applyFont="1" applyFill="1" applyAlignment="1">
      <alignment horizontal="justify" vertical="top"/>
    </xf>
    <xf numFmtId="0" fontId="1" fillId="0" borderId="0" xfId="0" applyFont="1" applyAlignment="1">
      <alignment horizontal="justify" vertical="justify"/>
    </xf>
    <xf numFmtId="43" fontId="3" fillId="0" borderId="0" xfId="15" applyFont="1" applyAlignment="1">
      <alignment horizontal="center" vertical="top"/>
    </xf>
    <xf numFmtId="49" fontId="1" fillId="0" borderId="0" xfId="0" applyNumberFormat="1" applyFont="1" applyFill="1" applyAlignment="1">
      <alignment horizontal="left" vertical="top"/>
    </xf>
    <xf numFmtId="0" fontId="1" fillId="0" borderId="0" xfId="0" applyFont="1" applyAlignment="1">
      <alignment horizontal="center" wrapText="1"/>
    </xf>
    <xf numFmtId="0" fontId="1" fillId="0" borderId="0" xfId="0" applyFont="1" applyBorder="1" applyAlignment="1">
      <alignment horizontal="justify" vertical="top"/>
    </xf>
    <xf numFmtId="0" fontId="1" fillId="0" borderId="0" xfId="0" applyFont="1" applyBorder="1" applyAlignment="1">
      <alignment vertical="top" wrapText="1"/>
    </xf>
    <xf numFmtId="0" fontId="1" fillId="0" borderId="0" xfId="0" applyFont="1" applyBorder="1" applyAlignment="1">
      <alignment horizontal="justify" vertical="top" wrapText="1"/>
    </xf>
    <xf numFmtId="0" fontId="11" fillId="0" borderId="0" xfId="0" applyFont="1" applyFill="1" applyAlignment="1">
      <alignment horizontal="justify" vertical="top"/>
    </xf>
    <xf numFmtId="0" fontId="1" fillId="0" borderId="0" xfId="0" applyFont="1" applyFill="1" applyAlignment="1">
      <alignment horizontal="justify" vertical="top" wrapText="1"/>
    </xf>
    <xf numFmtId="0" fontId="1" fillId="0" borderId="0" xfId="0" applyFont="1" applyFill="1" applyAlignment="1">
      <alignment vertical="top" wrapText="1"/>
    </xf>
    <xf numFmtId="0" fontId="3" fillId="0" borderId="0" xfId="0" applyFont="1" applyBorder="1" applyAlignment="1">
      <alignment horizontal="justify" vertical="top"/>
    </xf>
    <xf numFmtId="0" fontId="1" fillId="0" borderId="0" xfId="0" applyFont="1" applyFill="1" applyAlignment="1">
      <alignment horizontal="left" vertical="top" wrapText="1"/>
    </xf>
    <xf numFmtId="0" fontId="1" fillId="0" borderId="0" xfId="0" applyNumberFormat="1" applyFont="1" applyFill="1" applyAlignment="1">
      <alignment horizontal="justify" vertical="top" wrapText="1"/>
    </xf>
    <xf numFmtId="0" fontId="0" fillId="0" borderId="0" xfId="0" applyFill="1" applyAlignment="1">
      <alignment horizontal="justify" vertical="top" wrapText="1"/>
    </xf>
  </cellXfs>
  <cellStyles count="11">
    <cellStyle name="Normal" xfId="0"/>
    <cellStyle name="Comma" xfId="15"/>
    <cellStyle name="Comma [0]" xfId="16"/>
    <cellStyle name="Comma_OSK Capital - 30June2000" xfId="17"/>
    <cellStyle name="Currency" xfId="18"/>
    <cellStyle name="Currency [0]" xfId="19"/>
    <cellStyle name="Followed Hyperlink" xfId="20"/>
    <cellStyle name="Hyperlink" xfId="21"/>
    <cellStyle name="Normal_BS, P&amp;L - Dec 99" xfId="22"/>
    <cellStyle name="Normal_BS, P&amp;L, DPL - Dec 99"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390525</xdr:colOff>
      <xdr:row>3</xdr:row>
      <xdr:rowOff>28575</xdr:rowOff>
    </xdr:to>
    <xdr:pic>
      <xdr:nvPicPr>
        <xdr:cNvPr id="1" name="Picture 1"/>
        <xdr:cNvPicPr preferRelativeResize="1">
          <a:picLocks noChangeAspect="1"/>
        </xdr:cNvPicPr>
      </xdr:nvPicPr>
      <xdr:blipFill>
        <a:blip r:embed="rId1"/>
        <a:stretch>
          <a:fillRect/>
        </a:stretch>
      </xdr:blipFill>
      <xdr:spPr>
        <a:xfrm>
          <a:off x="0" y="161925"/>
          <a:ext cx="100012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1</xdr:col>
      <xdr:colOff>390525</xdr:colOff>
      <xdr:row>3</xdr:row>
      <xdr:rowOff>28575</xdr:rowOff>
    </xdr:to>
    <xdr:pic>
      <xdr:nvPicPr>
        <xdr:cNvPr id="1" name="Picture 1"/>
        <xdr:cNvPicPr preferRelativeResize="1">
          <a:picLocks noChangeAspect="1"/>
        </xdr:cNvPicPr>
      </xdr:nvPicPr>
      <xdr:blipFill>
        <a:blip r:embed="rId1"/>
        <a:stretch>
          <a:fillRect/>
        </a:stretch>
      </xdr:blipFill>
      <xdr:spPr>
        <a:xfrm>
          <a:off x="0" y="161925"/>
          <a:ext cx="100012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152400</xdr:rowOff>
    </xdr:from>
    <xdr:to>
      <xdr:col>0</xdr:col>
      <xdr:colOff>1000125</xdr:colOff>
      <xdr:row>3</xdr:row>
      <xdr:rowOff>19050</xdr:rowOff>
    </xdr:to>
    <xdr:pic>
      <xdr:nvPicPr>
        <xdr:cNvPr id="1" name="Picture 1"/>
        <xdr:cNvPicPr preferRelativeResize="1">
          <a:picLocks noChangeAspect="1"/>
        </xdr:cNvPicPr>
      </xdr:nvPicPr>
      <xdr:blipFill>
        <a:blip r:embed="rId1"/>
        <a:stretch>
          <a:fillRect/>
        </a:stretch>
      </xdr:blipFill>
      <xdr:spPr>
        <a:xfrm>
          <a:off x="0" y="152400"/>
          <a:ext cx="1000125" cy="352425"/>
        </a:xfrm>
        <a:prstGeom prst="rect">
          <a:avLst/>
        </a:prstGeom>
        <a:noFill/>
        <a:ln w="9525" cmpd="sng">
          <a:noFill/>
        </a:ln>
      </xdr:spPr>
    </xdr:pic>
    <xdr:clientData/>
  </xdr:twoCellAnchor>
  <xdr:twoCellAnchor editAs="oneCell">
    <xdr:from>
      <xdr:col>0</xdr:col>
      <xdr:colOff>0</xdr:colOff>
      <xdr:row>0</xdr:row>
      <xdr:rowOff>152400</xdr:rowOff>
    </xdr:from>
    <xdr:to>
      <xdr:col>0</xdr:col>
      <xdr:colOff>1000125</xdr:colOff>
      <xdr:row>3</xdr:row>
      <xdr:rowOff>19050</xdr:rowOff>
    </xdr:to>
    <xdr:pic>
      <xdr:nvPicPr>
        <xdr:cNvPr id="2" name="Picture 2"/>
        <xdr:cNvPicPr preferRelativeResize="1">
          <a:picLocks noChangeAspect="1"/>
        </xdr:cNvPicPr>
      </xdr:nvPicPr>
      <xdr:blipFill>
        <a:blip r:embed="rId1"/>
        <a:stretch>
          <a:fillRect/>
        </a:stretch>
      </xdr:blipFill>
      <xdr:spPr>
        <a:xfrm>
          <a:off x="0" y="152400"/>
          <a:ext cx="1000125"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152400</xdr:rowOff>
    </xdr:from>
    <xdr:to>
      <xdr:col>1</xdr:col>
      <xdr:colOff>933450</xdr:colOff>
      <xdr:row>3</xdr:row>
      <xdr:rowOff>19050</xdr:rowOff>
    </xdr:to>
    <xdr:pic>
      <xdr:nvPicPr>
        <xdr:cNvPr id="1" name="Picture 1"/>
        <xdr:cNvPicPr preferRelativeResize="1">
          <a:picLocks noChangeAspect="1"/>
        </xdr:cNvPicPr>
      </xdr:nvPicPr>
      <xdr:blipFill>
        <a:blip r:embed="rId1"/>
        <a:stretch>
          <a:fillRect/>
        </a:stretch>
      </xdr:blipFill>
      <xdr:spPr>
        <a:xfrm>
          <a:off x="0" y="152400"/>
          <a:ext cx="1000125"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152400</xdr:rowOff>
    </xdr:from>
    <xdr:to>
      <xdr:col>2</xdr:col>
      <xdr:colOff>304800</xdr:colOff>
      <xdr:row>3</xdr:row>
      <xdr:rowOff>19050</xdr:rowOff>
    </xdr:to>
    <xdr:pic>
      <xdr:nvPicPr>
        <xdr:cNvPr id="1" name="Picture 1"/>
        <xdr:cNvPicPr preferRelativeResize="1">
          <a:picLocks noChangeAspect="1"/>
        </xdr:cNvPicPr>
      </xdr:nvPicPr>
      <xdr:blipFill>
        <a:blip r:embed="rId1"/>
        <a:stretch>
          <a:fillRect/>
        </a:stretch>
      </xdr:blipFill>
      <xdr:spPr>
        <a:xfrm>
          <a:off x="0" y="152400"/>
          <a:ext cx="1000125" cy="352425"/>
        </a:xfrm>
        <a:prstGeom prst="rect">
          <a:avLst/>
        </a:prstGeom>
        <a:noFill/>
        <a:ln w="9525" cmpd="sng">
          <a:noFill/>
        </a:ln>
      </xdr:spPr>
    </xdr:pic>
    <xdr:clientData/>
  </xdr:twoCellAnchor>
  <xdr:twoCellAnchor editAs="oneCell">
    <xdr:from>
      <xdr:col>0</xdr:col>
      <xdr:colOff>0</xdr:colOff>
      <xdr:row>0</xdr:row>
      <xdr:rowOff>152400</xdr:rowOff>
    </xdr:from>
    <xdr:to>
      <xdr:col>2</xdr:col>
      <xdr:colOff>304800</xdr:colOff>
      <xdr:row>3</xdr:row>
      <xdr:rowOff>19050</xdr:rowOff>
    </xdr:to>
    <xdr:pic>
      <xdr:nvPicPr>
        <xdr:cNvPr id="2" name="Picture 738"/>
        <xdr:cNvPicPr preferRelativeResize="1">
          <a:picLocks noChangeAspect="1"/>
        </xdr:cNvPicPr>
      </xdr:nvPicPr>
      <xdr:blipFill>
        <a:blip r:embed="rId1"/>
        <a:stretch>
          <a:fillRect/>
        </a:stretch>
      </xdr:blipFill>
      <xdr:spPr>
        <a:xfrm>
          <a:off x="0" y="152400"/>
          <a:ext cx="10001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51"/>
  <sheetViews>
    <sheetView tabSelected="1" workbookViewId="0" topLeftCell="A1">
      <selection activeCell="A9" sqref="A9"/>
    </sheetView>
  </sheetViews>
  <sheetFormatPr defaultColWidth="9.140625" defaultRowHeight="12.75"/>
  <cols>
    <col min="2" max="2" width="16.8515625" style="0" customWidth="1"/>
    <col min="3" max="3" width="5.7109375" style="0" customWidth="1"/>
    <col min="4" max="5" width="17.00390625" style="0" customWidth="1"/>
    <col min="6" max="6" width="2.00390625" style="61" customWidth="1"/>
    <col min="7" max="7" width="15.140625" style="66" customWidth="1"/>
    <col min="8" max="8" width="16.140625" style="66" customWidth="1"/>
    <col min="12" max="12" width="9.421875" style="0" bestFit="1" customWidth="1"/>
    <col min="13" max="13" width="10.140625" style="0" bestFit="1" customWidth="1"/>
  </cols>
  <sheetData>
    <row r="1" spans="1:8" ht="12.75">
      <c r="A1" s="1"/>
      <c r="B1" s="1"/>
      <c r="C1" s="1"/>
      <c r="D1" s="1"/>
      <c r="E1" s="1"/>
      <c r="F1" s="9"/>
      <c r="G1" s="1"/>
      <c r="H1" s="1"/>
    </row>
    <row r="2" spans="1:8" ht="12.75">
      <c r="A2" s="1"/>
      <c r="B2" s="1"/>
      <c r="C2" s="1"/>
      <c r="D2" s="1"/>
      <c r="E2" s="1"/>
      <c r="F2" s="9"/>
      <c r="G2" s="1"/>
      <c r="H2" s="1"/>
    </row>
    <row r="3" spans="1:8" ht="12.75">
      <c r="A3" s="1"/>
      <c r="B3" s="1"/>
      <c r="C3" s="1"/>
      <c r="D3" s="1"/>
      <c r="E3" s="1"/>
      <c r="F3" s="9"/>
      <c r="G3" s="1"/>
      <c r="H3" s="1"/>
    </row>
    <row r="4" spans="1:8" ht="12.75">
      <c r="A4" s="1"/>
      <c r="B4" s="1"/>
      <c r="C4" s="1"/>
      <c r="D4" s="1"/>
      <c r="E4" s="1"/>
      <c r="F4" s="9"/>
      <c r="G4" s="1"/>
      <c r="H4" s="1"/>
    </row>
    <row r="5" spans="1:8" ht="15.75">
      <c r="A5" s="2" t="s">
        <v>0</v>
      </c>
      <c r="B5" s="1"/>
      <c r="C5" s="1"/>
      <c r="D5" s="1"/>
      <c r="E5" s="1"/>
      <c r="F5" s="9"/>
      <c r="G5" s="1"/>
      <c r="H5" s="1"/>
    </row>
    <row r="6" spans="1:8" ht="12.75">
      <c r="A6" s="3"/>
      <c r="B6" s="1"/>
      <c r="C6" s="1"/>
      <c r="D6" s="1"/>
      <c r="E6" s="1"/>
      <c r="F6" s="9"/>
      <c r="G6" s="1"/>
      <c r="H6" s="1"/>
    </row>
    <row r="7" spans="1:8" ht="12.75">
      <c r="A7" s="3" t="s">
        <v>1</v>
      </c>
      <c r="B7" s="1"/>
      <c r="C7" s="1"/>
      <c r="D7" s="1"/>
      <c r="E7" s="1"/>
      <c r="F7" s="9"/>
      <c r="G7" s="1"/>
      <c r="H7" s="1"/>
    </row>
    <row r="8" spans="1:8" ht="12.75">
      <c r="A8" s="3" t="s">
        <v>273</v>
      </c>
      <c r="B8" s="1"/>
      <c r="C8" s="1"/>
      <c r="D8" s="1"/>
      <c r="E8" s="1"/>
      <c r="F8" s="9"/>
      <c r="G8" s="1"/>
      <c r="H8" s="1"/>
    </row>
    <row r="9" spans="1:8" ht="12.75">
      <c r="A9" s="1" t="s">
        <v>2</v>
      </c>
      <c r="B9" s="1"/>
      <c r="C9" s="1"/>
      <c r="D9" s="1"/>
      <c r="E9" s="1"/>
      <c r="F9" s="9"/>
      <c r="G9" s="1"/>
      <c r="H9" s="1"/>
    </row>
    <row r="10" spans="1:8" ht="12.75">
      <c r="A10" s="1"/>
      <c r="B10" s="1"/>
      <c r="C10" s="1"/>
      <c r="D10" s="1"/>
      <c r="E10" s="1"/>
      <c r="F10" s="9"/>
      <c r="G10" s="1"/>
      <c r="H10" s="1"/>
    </row>
    <row r="11" spans="1:8" ht="12.75">
      <c r="A11" s="1"/>
      <c r="B11" s="1"/>
      <c r="C11" s="1"/>
      <c r="D11" s="1"/>
      <c r="E11" s="1"/>
      <c r="F11" s="9"/>
      <c r="G11" s="1"/>
      <c r="H11" s="1"/>
    </row>
    <row r="12" spans="1:8" ht="12.75">
      <c r="A12" s="1"/>
      <c r="B12" s="1"/>
      <c r="C12" s="1"/>
      <c r="D12" s="139" t="s">
        <v>3</v>
      </c>
      <c r="E12" s="139"/>
      <c r="F12" s="9"/>
      <c r="G12" s="139" t="s">
        <v>4</v>
      </c>
      <c r="H12" s="139"/>
    </row>
    <row r="13" spans="1:8" ht="12.75">
      <c r="A13" s="1"/>
      <c r="B13" s="1"/>
      <c r="C13" s="1"/>
      <c r="D13" s="111"/>
      <c r="E13" s="18"/>
      <c r="F13" s="9"/>
      <c r="G13" s="111"/>
      <c r="H13" s="18" t="s">
        <v>31</v>
      </c>
    </row>
    <row r="14" spans="1:8" ht="12.75">
      <c r="A14" s="1"/>
      <c r="B14" s="1"/>
      <c r="C14" s="1"/>
      <c r="D14" s="4"/>
      <c r="E14" s="5" t="s">
        <v>5</v>
      </c>
      <c r="F14" s="108"/>
      <c r="G14" s="4"/>
      <c r="H14" s="5" t="s">
        <v>5</v>
      </c>
    </row>
    <row r="15" spans="1:8" ht="12.75">
      <c r="A15" s="1"/>
      <c r="B15" s="1"/>
      <c r="C15" s="1"/>
      <c r="D15" s="5" t="s">
        <v>6</v>
      </c>
      <c r="E15" s="5" t="s">
        <v>7</v>
      </c>
      <c r="F15" s="108"/>
      <c r="G15" s="5" t="s">
        <v>6</v>
      </c>
      <c r="H15" s="5" t="s">
        <v>7</v>
      </c>
    </row>
    <row r="16" spans="1:15" ht="12.75">
      <c r="A16" s="1"/>
      <c r="B16" s="1"/>
      <c r="C16" s="1"/>
      <c r="D16" s="5" t="s">
        <v>7</v>
      </c>
      <c r="E16" s="5" t="s">
        <v>8</v>
      </c>
      <c r="F16" s="108"/>
      <c r="G16" s="5" t="s">
        <v>7</v>
      </c>
      <c r="H16" s="5" t="s">
        <v>8</v>
      </c>
      <c r="K16" s="116"/>
      <c r="L16" s="116"/>
      <c r="M16" s="116"/>
      <c r="N16" s="116"/>
      <c r="O16" s="116"/>
    </row>
    <row r="17" spans="1:15" ht="12.75">
      <c r="A17" s="1"/>
      <c r="B17" s="1"/>
      <c r="C17" s="1"/>
      <c r="D17" s="5" t="s">
        <v>9</v>
      </c>
      <c r="E17" s="5" t="s">
        <v>9</v>
      </c>
      <c r="F17" s="108"/>
      <c r="G17" s="5" t="s">
        <v>10</v>
      </c>
      <c r="H17" s="5" t="s">
        <v>11</v>
      </c>
      <c r="K17" s="116"/>
      <c r="L17" s="116"/>
      <c r="M17" s="116"/>
      <c r="N17" s="116"/>
      <c r="O17" s="116"/>
    </row>
    <row r="18" spans="1:15" ht="12.75">
      <c r="A18" s="1"/>
      <c r="B18" s="1"/>
      <c r="C18" s="1"/>
      <c r="D18" s="5"/>
      <c r="E18" s="5"/>
      <c r="F18" s="108"/>
      <c r="G18" s="5"/>
      <c r="H18" s="5"/>
      <c r="K18" s="116"/>
      <c r="L18" s="116"/>
      <c r="M18" s="116"/>
      <c r="N18" s="116"/>
      <c r="O18" s="116"/>
    </row>
    <row r="19" spans="1:15" ht="12.75">
      <c r="A19" s="1"/>
      <c r="B19" s="1"/>
      <c r="C19" s="1"/>
      <c r="D19" s="6" t="s">
        <v>228</v>
      </c>
      <c r="E19" s="6" t="s">
        <v>180</v>
      </c>
      <c r="F19" s="108"/>
      <c r="G19" s="6" t="s">
        <v>228</v>
      </c>
      <c r="H19" s="6" t="str">
        <f>E19</f>
        <v>31 Dec 2007</v>
      </c>
      <c r="K19" s="116"/>
      <c r="L19" s="116"/>
      <c r="M19" s="116"/>
      <c r="N19" s="116"/>
      <c r="O19" s="116"/>
    </row>
    <row r="20" spans="1:15" ht="12.75">
      <c r="A20" s="1"/>
      <c r="B20" s="1"/>
      <c r="C20" s="3" t="s">
        <v>12</v>
      </c>
      <c r="D20" s="6" t="s">
        <v>13</v>
      </c>
      <c r="E20" s="6" t="s">
        <v>13</v>
      </c>
      <c r="F20" s="9"/>
      <c r="G20" s="6" t="s">
        <v>13</v>
      </c>
      <c r="H20" s="6" t="s">
        <v>13</v>
      </c>
      <c r="K20" s="116"/>
      <c r="L20" s="116"/>
      <c r="M20" s="116"/>
      <c r="N20" s="116"/>
      <c r="O20" s="116"/>
    </row>
    <row r="21" spans="1:15" ht="12.75">
      <c r="A21" s="1"/>
      <c r="B21" s="1"/>
      <c r="C21" s="1"/>
      <c r="D21" s="1"/>
      <c r="E21" s="1"/>
      <c r="F21" s="9"/>
      <c r="G21" s="9"/>
      <c r="H21" s="1"/>
      <c r="K21" s="116"/>
      <c r="L21" s="116"/>
      <c r="M21" s="116"/>
      <c r="N21" s="116"/>
      <c r="O21" s="116"/>
    </row>
    <row r="22" spans="1:15" ht="12.75">
      <c r="A22" s="1" t="s">
        <v>14</v>
      </c>
      <c r="B22" s="1"/>
      <c r="C22" s="1" t="s">
        <v>85</v>
      </c>
      <c r="D22" s="8">
        <v>16004</v>
      </c>
      <c r="E22" s="7">
        <v>11960</v>
      </c>
      <c r="F22" s="9"/>
      <c r="G22" s="8">
        <v>63160</v>
      </c>
      <c r="H22" s="7">
        <v>56668</v>
      </c>
      <c r="I22" s="50"/>
      <c r="J22" s="116"/>
      <c r="K22" s="21"/>
      <c r="L22" s="117"/>
      <c r="M22" s="11"/>
      <c r="N22" s="116"/>
      <c r="O22" s="116"/>
    </row>
    <row r="23" spans="1:15" ht="12.75">
      <c r="A23" s="1"/>
      <c r="B23" s="1"/>
      <c r="C23" s="1"/>
      <c r="D23" s="8"/>
      <c r="E23" s="8"/>
      <c r="F23" s="9"/>
      <c r="G23" s="8"/>
      <c r="H23" s="8"/>
      <c r="I23" s="64"/>
      <c r="J23" s="116"/>
      <c r="K23" s="11"/>
      <c r="L23" s="117"/>
      <c r="M23" s="11"/>
      <c r="N23" s="116"/>
      <c r="O23" s="116"/>
    </row>
    <row r="24" spans="1:15" ht="12.75">
      <c r="A24" s="1" t="s">
        <v>16</v>
      </c>
      <c r="B24" s="1"/>
      <c r="C24" s="1"/>
      <c r="D24" s="8">
        <v>-10545</v>
      </c>
      <c r="E24" s="7">
        <v>-7343</v>
      </c>
      <c r="F24" s="9"/>
      <c r="G24" s="8">
        <v>-42974</v>
      </c>
      <c r="H24" s="7">
        <v>-37375</v>
      </c>
      <c r="J24" s="116"/>
      <c r="K24" s="123"/>
      <c r="L24" s="117"/>
      <c r="M24" s="11"/>
      <c r="N24" s="116"/>
      <c r="O24" s="116"/>
    </row>
    <row r="25" spans="1:15" ht="12.75">
      <c r="A25" s="1"/>
      <c r="B25" s="1"/>
      <c r="C25" s="1"/>
      <c r="D25" s="10"/>
      <c r="E25" s="10"/>
      <c r="F25" s="9"/>
      <c r="G25" s="10"/>
      <c r="H25" s="10"/>
      <c r="J25" s="116"/>
      <c r="K25" s="11"/>
      <c r="L25" s="117"/>
      <c r="M25" s="11"/>
      <c r="N25" s="116"/>
      <c r="O25" s="116"/>
    </row>
    <row r="26" spans="1:15" ht="12.75">
      <c r="A26" s="1" t="s">
        <v>17</v>
      </c>
      <c r="B26" s="1"/>
      <c r="C26" s="1"/>
      <c r="D26" s="8">
        <f>SUM(D22:D25)</f>
        <v>5459</v>
      </c>
      <c r="E26" s="8">
        <f>SUM(E22:E25)</f>
        <v>4617</v>
      </c>
      <c r="F26" s="103"/>
      <c r="G26" s="8">
        <f>SUM(G22:G25)</f>
        <v>20186</v>
      </c>
      <c r="H26" s="8">
        <f>SUM(H22:H25)</f>
        <v>19293</v>
      </c>
      <c r="I26" s="121"/>
      <c r="J26" s="11"/>
      <c r="K26" s="11"/>
      <c r="L26" s="117"/>
      <c r="M26" s="11"/>
      <c r="N26" s="116"/>
      <c r="O26" s="116"/>
    </row>
    <row r="27" spans="1:15" ht="12.75">
      <c r="A27" s="1"/>
      <c r="B27" s="1"/>
      <c r="C27" s="1"/>
      <c r="D27" s="119"/>
      <c r="E27" s="119"/>
      <c r="F27" s="9"/>
      <c r="G27" s="8"/>
      <c r="H27" s="8"/>
      <c r="J27" s="116"/>
      <c r="K27" s="11"/>
      <c r="L27" s="117"/>
      <c r="M27" s="11"/>
      <c r="N27" s="116"/>
      <c r="O27" s="116"/>
    </row>
    <row r="28" spans="1:15" ht="12.75">
      <c r="A28" s="1" t="s">
        <v>18</v>
      </c>
      <c r="B28" s="1"/>
      <c r="C28" s="1"/>
      <c r="D28" s="8">
        <v>35</v>
      </c>
      <c r="E28" s="7">
        <v>30</v>
      </c>
      <c r="F28" s="9"/>
      <c r="G28" s="8">
        <v>203</v>
      </c>
      <c r="H28" s="7">
        <v>200</v>
      </c>
      <c r="J28" s="116"/>
      <c r="K28" s="20"/>
      <c r="L28" s="117"/>
      <c r="M28" s="11"/>
      <c r="N28" s="116"/>
      <c r="O28" s="116"/>
    </row>
    <row r="29" spans="1:15" ht="12.75">
      <c r="A29" s="1"/>
      <c r="B29" s="1"/>
      <c r="C29" s="1"/>
      <c r="D29" s="8"/>
      <c r="E29" s="7"/>
      <c r="F29" s="9"/>
      <c r="G29" s="8"/>
      <c r="H29" s="8"/>
      <c r="J29" s="116"/>
      <c r="K29" s="11"/>
      <c r="L29" s="117"/>
      <c r="M29" s="11"/>
      <c r="N29" s="116"/>
      <c r="O29" s="116"/>
    </row>
    <row r="30" spans="1:13" ht="12.75">
      <c r="A30" s="1" t="s">
        <v>19</v>
      </c>
      <c r="B30" s="1"/>
      <c r="C30" s="1"/>
      <c r="D30" s="8">
        <v>-772</v>
      </c>
      <c r="E30" s="7">
        <v>-317</v>
      </c>
      <c r="F30" s="9"/>
      <c r="G30" s="8">
        <f>-2880</f>
        <v>-2880</v>
      </c>
      <c r="H30" s="7">
        <f>-2419</f>
        <v>-2419</v>
      </c>
      <c r="J30" s="116"/>
      <c r="K30" s="20"/>
      <c r="L30" s="116"/>
      <c r="M30" s="116"/>
    </row>
    <row r="31" spans="1:13" ht="12.75">
      <c r="A31" s="1"/>
      <c r="B31" s="1"/>
      <c r="C31" s="1"/>
      <c r="D31" s="8"/>
      <c r="E31" s="7"/>
      <c r="F31" s="9"/>
      <c r="G31" s="8"/>
      <c r="H31" s="8"/>
      <c r="J31" s="116"/>
      <c r="K31" s="11"/>
      <c r="L31" s="116"/>
      <c r="M31" s="116"/>
    </row>
    <row r="32" spans="1:13" ht="12.75">
      <c r="A32" s="1" t="s">
        <v>20</v>
      </c>
      <c r="B32" s="1"/>
      <c r="C32" s="1"/>
      <c r="D32" s="8">
        <v>-2243</v>
      </c>
      <c r="E32" s="7">
        <v>-1067</v>
      </c>
      <c r="F32" s="9"/>
      <c r="G32" s="8">
        <f>-4781-146+47</f>
        <v>-4880</v>
      </c>
      <c r="H32" s="7">
        <f>-3920</f>
        <v>-3920</v>
      </c>
      <c r="J32" s="116"/>
      <c r="K32" s="20"/>
      <c r="L32" s="116"/>
      <c r="M32" s="116"/>
    </row>
    <row r="33" spans="1:13" ht="12.75">
      <c r="A33" s="1"/>
      <c r="B33" s="1"/>
      <c r="C33" s="1"/>
      <c r="D33" s="8"/>
      <c r="E33" s="7"/>
      <c r="F33" s="9"/>
      <c r="G33" s="8"/>
      <c r="H33" s="8"/>
      <c r="J33" s="116"/>
      <c r="K33" s="11"/>
      <c r="L33" s="116"/>
      <c r="M33" s="116"/>
    </row>
    <row r="34" spans="1:13" ht="12.75">
      <c r="A34" s="1" t="s">
        <v>21</v>
      </c>
      <c r="B34" s="1"/>
      <c r="C34" s="1"/>
      <c r="D34" s="8">
        <v>-3178</v>
      </c>
      <c r="E34" s="7">
        <v>-428</v>
      </c>
      <c r="F34" s="9"/>
      <c r="G34" s="8">
        <f>-5471-47</f>
        <v>-5518</v>
      </c>
      <c r="H34" s="7">
        <f>-1002</f>
        <v>-1002</v>
      </c>
      <c r="J34" s="116"/>
      <c r="K34" s="20"/>
      <c r="L34" s="116"/>
      <c r="M34" s="116"/>
    </row>
    <row r="35" spans="1:13" ht="12.75">
      <c r="A35" s="1"/>
      <c r="B35" s="1"/>
      <c r="C35" s="1"/>
      <c r="D35" s="11"/>
      <c r="E35" s="7"/>
      <c r="F35" s="12"/>
      <c r="G35" s="11"/>
      <c r="H35" s="11"/>
      <c r="J35" s="116"/>
      <c r="K35" s="11"/>
      <c r="L35" s="116"/>
      <c r="M35" s="116"/>
    </row>
    <row r="36" spans="1:13" ht="12.75">
      <c r="A36" s="1" t="s">
        <v>22</v>
      </c>
      <c r="B36" s="1"/>
      <c r="C36" s="1"/>
      <c r="D36" s="8">
        <v>-86</v>
      </c>
      <c r="E36" s="7">
        <v>77</v>
      </c>
      <c r="F36" s="9"/>
      <c r="G36" s="8">
        <f>-148</f>
        <v>-148</v>
      </c>
      <c r="H36" s="7">
        <v>-109</v>
      </c>
      <c r="J36" s="116"/>
      <c r="K36" s="20"/>
      <c r="L36" s="116"/>
      <c r="M36" s="116"/>
    </row>
    <row r="37" spans="1:13" ht="12.75">
      <c r="A37" s="1"/>
      <c r="B37" s="1"/>
      <c r="C37" s="1"/>
      <c r="D37" s="10"/>
      <c r="E37" s="13"/>
      <c r="F37" s="9"/>
      <c r="G37" s="10"/>
      <c r="H37" s="13"/>
      <c r="J37" s="116"/>
      <c r="K37" s="20"/>
      <c r="L37" s="116"/>
      <c r="M37" s="116"/>
    </row>
    <row r="38" spans="1:13" ht="12.75">
      <c r="A38" s="3" t="s">
        <v>260</v>
      </c>
      <c r="B38" s="1"/>
      <c r="C38" s="1"/>
      <c r="D38" s="8">
        <f>SUM(D26:D37)</f>
        <v>-785</v>
      </c>
      <c r="E38" s="7">
        <f>SUM(E26:E37)</f>
        <v>2912</v>
      </c>
      <c r="F38" s="103"/>
      <c r="G38" s="8">
        <f>SUM(G26:G37)</f>
        <v>6963</v>
      </c>
      <c r="H38" s="7">
        <f>SUM(H26:H37)</f>
        <v>12043</v>
      </c>
      <c r="J38" s="20"/>
      <c r="K38" s="20"/>
      <c r="L38" s="116"/>
      <c r="M38" s="116"/>
    </row>
    <row r="39" spans="1:13" ht="12.75">
      <c r="A39" s="1"/>
      <c r="B39" s="1"/>
      <c r="C39" s="1"/>
      <c r="D39" s="8"/>
      <c r="E39" s="7"/>
      <c r="F39" s="9"/>
      <c r="G39" s="8"/>
      <c r="H39" s="7"/>
      <c r="J39" s="116"/>
      <c r="K39" s="20"/>
      <c r="L39" s="116"/>
      <c r="M39" s="116"/>
    </row>
    <row r="40" spans="1:13" ht="12.75">
      <c r="A40" s="1" t="s">
        <v>23</v>
      </c>
      <c r="B40" s="1"/>
      <c r="C40" s="1" t="s">
        <v>24</v>
      </c>
      <c r="D40" s="8">
        <v>43</v>
      </c>
      <c r="E40" s="7">
        <v>-819</v>
      </c>
      <c r="F40" s="104"/>
      <c r="G40" s="8">
        <f>-597</f>
        <v>-597</v>
      </c>
      <c r="H40" s="7">
        <v>-1367</v>
      </c>
      <c r="J40" s="116"/>
      <c r="K40" s="20"/>
      <c r="L40" s="116"/>
      <c r="M40" s="116"/>
    </row>
    <row r="41" spans="1:13" ht="12.75">
      <c r="A41" s="1"/>
      <c r="B41" s="1"/>
      <c r="C41" s="1"/>
      <c r="D41" s="10"/>
      <c r="E41" s="13"/>
      <c r="F41" s="9"/>
      <c r="G41" s="10"/>
      <c r="H41" s="13"/>
      <c r="J41" s="116"/>
      <c r="K41" s="20"/>
      <c r="L41" s="116"/>
      <c r="M41" s="116"/>
    </row>
    <row r="42" spans="1:13" ht="13.5" thickBot="1">
      <c r="A42" s="3" t="s">
        <v>261</v>
      </c>
      <c r="B42" s="1"/>
      <c r="C42" s="1" t="s">
        <v>85</v>
      </c>
      <c r="D42" s="102">
        <f>SUM(D38:D41)</f>
        <v>-742</v>
      </c>
      <c r="E42" s="14">
        <f>SUM(E38:E41)</f>
        <v>2093</v>
      </c>
      <c r="F42" s="103"/>
      <c r="G42" s="102">
        <f>SUM(G38:G41)</f>
        <v>6366</v>
      </c>
      <c r="H42" s="14">
        <f>SUM(H38:H41)</f>
        <v>10676</v>
      </c>
      <c r="J42" s="20"/>
      <c r="K42" s="20"/>
      <c r="L42" s="116"/>
      <c r="M42" s="116"/>
    </row>
    <row r="43" spans="1:11" ht="12.75">
      <c r="A43" s="1"/>
      <c r="B43" s="1"/>
      <c r="C43" s="1"/>
      <c r="D43" s="8"/>
      <c r="E43" s="7"/>
      <c r="F43" s="9"/>
      <c r="G43" s="9"/>
      <c r="H43" s="1"/>
      <c r="K43" s="116"/>
    </row>
    <row r="44" spans="1:13" ht="12.75">
      <c r="A44" s="3" t="s">
        <v>262</v>
      </c>
      <c r="B44" s="1"/>
      <c r="C44" s="1"/>
      <c r="D44" s="8"/>
      <c r="E44" s="7" t="s">
        <v>57</v>
      </c>
      <c r="F44" s="9"/>
      <c r="G44" s="9"/>
      <c r="H44" s="1"/>
      <c r="K44" s="116"/>
      <c r="L44" s="117"/>
      <c r="M44" s="12"/>
    </row>
    <row r="45" spans="1:13" ht="12.75">
      <c r="A45" s="1" t="s">
        <v>25</v>
      </c>
      <c r="B45" s="1"/>
      <c r="C45" s="1" t="s">
        <v>26</v>
      </c>
      <c r="D45" s="105">
        <v>-0.12</v>
      </c>
      <c r="E45" s="105">
        <v>0.34656678654930095</v>
      </c>
      <c r="F45" s="9"/>
      <c r="G45" s="127">
        <v>1.05</v>
      </c>
      <c r="H45" s="105">
        <v>2.0876189880249356</v>
      </c>
      <c r="K45" s="116"/>
      <c r="L45" s="117"/>
      <c r="M45" s="105"/>
    </row>
    <row r="46" spans="1:15" ht="13.5" thickBot="1">
      <c r="A46" s="1" t="s">
        <v>27</v>
      </c>
      <c r="B46" s="1"/>
      <c r="C46" s="1"/>
      <c r="D46" s="106" t="s">
        <v>15</v>
      </c>
      <c r="E46" s="15">
        <v>0.33653846153846156</v>
      </c>
      <c r="F46" s="9"/>
      <c r="G46" s="107" t="str">
        <f>D46</f>
        <v>N/A</v>
      </c>
      <c r="H46" s="15">
        <v>2.016653066158914</v>
      </c>
      <c r="K46" s="116"/>
      <c r="L46" s="117"/>
      <c r="M46" s="114"/>
      <c r="N46" s="116"/>
      <c r="O46" s="116"/>
    </row>
    <row r="47" spans="1:15" ht="12.75">
      <c r="A47" s="1"/>
      <c r="B47" s="1"/>
      <c r="C47" s="1"/>
      <c r="D47" s="7"/>
      <c r="E47" s="1"/>
      <c r="F47" s="9"/>
      <c r="G47" s="1"/>
      <c r="H47" s="1"/>
      <c r="K47" s="116"/>
      <c r="L47" s="116"/>
      <c r="M47" s="116"/>
      <c r="N47" s="116"/>
      <c r="O47" s="116"/>
    </row>
    <row r="48" spans="1:15" ht="15" customHeight="1">
      <c r="A48" s="3" t="s">
        <v>28</v>
      </c>
      <c r="B48" s="1"/>
      <c r="C48" s="1"/>
      <c r="D48" s="7"/>
      <c r="E48" s="1"/>
      <c r="F48" s="9"/>
      <c r="G48" s="1"/>
      <c r="H48" s="1"/>
      <c r="K48" s="116"/>
      <c r="L48" s="116"/>
      <c r="M48" s="116"/>
      <c r="N48" s="116"/>
      <c r="O48" s="116"/>
    </row>
    <row r="49" spans="1:8" ht="18" customHeight="1">
      <c r="A49" s="140" t="s">
        <v>189</v>
      </c>
      <c r="B49" s="140"/>
      <c r="C49" s="140"/>
      <c r="D49" s="140"/>
      <c r="E49" s="140"/>
      <c r="F49" s="140"/>
      <c r="G49" s="140"/>
      <c r="H49" s="140"/>
    </row>
    <row r="50" spans="1:8" ht="12.75" customHeight="1">
      <c r="A50" s="140"/>
      <c r="B50" s="140"/>
      <c r="C50" s="140"/>
      <c r="D50" s="140"/>
      <c r="E50" s="140"/>
      <c r="F50" s="140"/>
      <c r="G50" s="140"/>
      <c r="H50" s="140"/>
    </row>
    <row r="51" spans="1:8" ht="10.5" customHeight="1">
      <c r="A51" s="140"/>
      <c r="B51" s="140"/>
      <c r="C51" s="140"/>
      <c r="D51" s="140"/>
      <c r="E51" s="140"/>
      <c r="F51" s="140"/>
      <c r="G51" s="140"/>
      <c r="H51" s="140"/>
    </row>
  </sheetData>
  <mergeCells count="3">
    <mergeCell ref="D12:E12"/>
    <mergeCell ref="G12:H12"/>
    <mergeCell ref="A49:H51"/>
  </mergeCells>
  <printOptions/>
  <pageMargins left="0.75" right="0.2" top="0.89" bottom="0.6" header="0.5" footer="0.5"/>
  <pageSetup fitToHeight="1" fitToWidth="1"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75"/>
  <sheetViews>
    <sheetView workbookViewId="0" topLeftCell="A1">
      <selection activeCell="A9" sqref="A9"/>
    </sheetView>
  </sheetViews>
  <sheetFormatPr defaultColWidth="9.140625" defaultRowHeight="12.75"/>
  <cols>
    <col min="4" max="4" width="27.421875" style="0" customWidth="1"/>
    <col min="5" max="5" width="14.421875" style="0" customWidth="1"/>
    <col min="6" max="6" width="5.7109375" style="116" customWidth="1"/>
    <col min="7" max="7" width="12.00390625" style="0" bestFit="1" customWidth="1"/>
    <col min="8" max="8" width="9.140625" style="124" customWidth="1"/>
  </cols>
  <sheetData>
    <row r="1" spans="1:7" ht="12.75">
      <c r="A1" s="1"/>
      <c r="B1" s="1"/>
      <c r="C1" s="1"/>
      <c r="D1" s="1"/>
      <c r="E1" s="1"/>
      <c r="F1" s="28"/>
      <c r="G1" s="1"/>
    </row>
    <row r="2" spans="1:7" ht="12.75">
      <c r="A2" s="1"/>
      <c r="B2" s="1"/>
      <c r="C2" s="1"/>
      <c r="D2" s="1"/>
      <c r="E2" s="1"/>
      <c r="F2" s="28"/>
      <c r="G2" s="1"/>
    </row>
    <row r="3" spans="1:7" ht="12.75">
      <c r="A3" s="1"/>
      <c r="B3" s="1"/>
      <c r="C3" s="1"/>
      <c r="D3" s="1"/>
      <c r="E3" s="1"/>
      <c r="F3" s="28"/>
      <c r="G3" s="1"/>
    </row>
    <row r="4" spans="1:7" ht="12.75">
      <c r="A4" s="1"/>
      <c r="B4" s="1"/>
      <c r="C4" s="1"/>
      <c r="D4" s="1"/>
      <c r="E4" s="1"/>
      <c r="F4" s="28"/>
      <c r="G4" s="1"/>
    </row>
    <row r="5" spans="1:7" ht="15.75">
      <c r="A5" s="2" t="s">
        <v>0</v>
      </c>
      <c r="B5" s="2"/>
      <c r="C5" s="3"/>
      <c r="D5" s="1"/>
      <c r="E5" s="1"/>
      <c r="F5" s="28"/>
      <c r="G5" s="1"/>
    </row>
    <row r="6" spans="1:7" ht="12.75">
      <c r="A6" s="1"/>
      <c r="B6" s="1"/>
      <c r="C6" s="1"/>
      <c r="D6" s="1"/>
      <c r="E6" s="1"/>
      <c r="F6" s="28"/>
      <c r="G6" s="1"/>
    </row>
    <row r="7" spans="1:7" ht="12.75">
      <c r="A7" s="3" t="s">
        <v>29</v>
      </c>
      <c r="B7" s="1"/>
      <c r="C7" s="3"/>
      <c r="D7" s="1"/>
      <c r="E7" s="1"/>
      <c r="F7" s="28"/>
      <c r="G7" s="1"/>
    </row>
    <row r="8" spans="1:7" ht="12.75">
      <c r="A8" s="3" t="s">
        <v>273</v>
      </c>
      <c r="B8" s="1"/>
      <c r="C8" s="3"/>
      <c r="D8" s="1"/>
      <c r="E8" s="1"/>
      <c r="F8" s="28"/>
      <c r="G8" s="1"/>
    </row>
    <row r="9" spans="1:7" ht="12.75">
      <c r="A9" s="1" t="s">
        <v>2</v>
      </c>
      <c r="B9" s="1"/>
      <c r="C9" s="3"/>
      <c r="D9" s="1"/>
      <c r="E9" s="1"/>
      <c r="F9" s="28"/>
      <c r="G9" s="1"/>
    </row>
    <row r="10" spans="1:7" ht="12.75">
      <c r="A10" s="1"/>
      <c r="B10" s="1"/>
      <c r="C10" s="3"/>
      <c r="D10" s="1"/>
      <c r="F10" s="132"/>
      <c r="G10" s="1"/>
    </row>
    <row r="11" spans="1:7" ht="12.75">
      <c r="A11" s="3"/>
      <c r="B11" s="1"/>
      <c r="C11" s="3"/>
      <c r="D11" s="1"/>
      <c r="E11" s="17" t="s">
        <v>30</v>
      </c>
      <c r="F11" s="132"/>
      <c r="G11" s="18" t="s">
        <v>31</v>
      </c>
    </row>
    <row r="12" spans="1:7" ht="12.75">
      <c r="A12" s="1"/>
      <c r="B12" s="1"/>
      <c r="C12" s="1"/>
      <c r="D12" s="4"/>
      <c r="E12" s="19" t="s">
        <v>228</v>
      </c>
      <c r="F12" s="133"/>
      <c r="G12" s="19" t="s">
        <v>180</v>
      </c>
    </row>
    <row r="13" spans="1:7" ht="12.75">
      <c r="A13" s="1"/>
      <c r="B13" s="1"/>
      <c r="C13" s="3"/>
      <c r="D13" s="1"/>
      <c r="E13" s="101" t="s">
        <v>13</v>
      </c>
      <c r="F13" s="134"/>
      <c r="G13" s="19" t="s">
        <v>13</v>
      </c>
    </row>
    <row r="14" spans="1:7" ht="12.75">
      <c r="A14" s="68" t="s">
        <v>161</v>
      </c>
      <c r="B14" s="1"/>
      <c r="C14" s="1"/>
      <c r="D14" s="1"/>
      <c r="E14" s="9"/>
      <c r="F14" s="12"/>
      <c r="G14" s="18"/>
    </row>
    <row r="15" spans="1:7" ht="12.75">
      <c r="A15" s="3" t="s">
        <v>32</v>
      </c>
      <c r="B15" s="1"/>
      <c r="C15" s="1"/>
      <c r="D15" s="1"/>
      <c r="E15" s="11"/>
      <c r="F15" s="11"/>
      <c r="G15" s="21"/>
    </row>
    <row r="16" spans="1:11" ht="12.75">
      <c r="A16" s="1" t="s">
        <v>33</v>
      </c>
      <c r="B16" s="1"/>
      <c r="C16" s="1"/>
      <c r="D16" s="1"/>
      <c r="E16" s="11">
        <v>64734</v>
      </c>
      <c r="F16" s="11"/>
      <c r="G16" s="20">
        <v>49882</v>
      </c>
      <c r="H16" s="125"/>
      <c r="K16" s="50"/>
    </row>
    <row r="17" spans="1:11" ht="12.75">
      <c r="A17" s="1" t="s">
        <v>181</v>
      </c>
      <c r="B17" s="1"/>
      <c r="C17" s="1"/>
      <c r="D17" s="1"/>
      <c r="E17" s="11">
        <v>2097</v>
      </c>
      <c r="F17" s="11"/>
      <c r="G17" s="20">
        <v>1910</v>
      </c>
      <c r="H17" s="125"/>
      <c r="K17" s="50"/>
    </row>
    <row r="18" spans="1:11" ht="12.75">
      <c r="A18" s="1" t="s">
        <v>34</v>
      </c>
      <c r="B18" s="1"/>
      <c r="C18" s="1"/>
      <c r="D18" s="1"/>
      <c r="E18" s="11">
        <v>113</v>
      </c>
      <c r="F18" s="11"/>
      <c r="G18" s="20">
        <v>115</v>
      </c>
      <c r="K18" s="50"/>
    </row>
    <row r="19" spans="1:11" ht="12.75">
      <c r="A19" s="1" t="s">
        <v>35</v>
      </c>
      <c r="B19" s="1"/>
      <c r="C19" s="1"/>
      <c r="D19" s="1"/>
      <c r="E19" s="10">
        <v>50</v>
      </c>
      <c r="F19" s="11"/>
      <c r="G19" s="13">
        <v>50</v>
      </c>
      <c r="K19" s="50"/>
    </row>
    <row r="20" spans="1:11" ht="12.75">
      <c r="A20" s="1"/>
      <c r="B20" s="1"/>
      <c r="C20" s="1"/>
      <c r="D20" s="1"/>
      <c r="E20" s="30">
        <f>SUM(E16:E19)</f>
        <v>66994</v>
      </c>
      <c r="F20" s="11"/>
      <c r="G20" s="25">
        <f>SUM(G16:G19)</f>
        <v>51957</v>
      </c>
      <c r="K20" s="50"/>
    </row>
    <row r="21" spans="1:11" ht="12.75" customHeight="1">
      <c r="A21" s="22"/>
      <c r="B21" s="1"/>
      <c r="C21" s="1"/>
      <c r="D21" s="1"/>
      <c r="E21" s="11"/>
      <c r="F21" s="11"/>
      <c r="G21" s="20"/>
      <c r="K21" s="50"/>
    </row>
    <row r="22" spans="1:11" ht="12.75">
      <c r="A22" s="3" t="s">
        <v>36</v>
      </c>
      <c r="B22" s="1"/>
      <c r="C22" s="1"/>
      <c r="D22" s="1"/>
      <c r="E22" s="11"/>
      <c r="F22" s="11"/>
      <c r="G22" s="20"/>
      <c r="K22" s="50"/>
    </row>
    <row r="23" spans="1:11" ht="12.75">
      <c r="A23" s="1" t="s">
        <v>37</v>
      </c>
      <c r="B23" s="1"/>
      <c r="C23" s="1"/>
      <c r="D23" s="1"/>
      <c r="E23" s="11">
        <v>25744</v>
      </c>
      <c r="F23" s="11"/>
      <c r="G23" s="20">
        <v>20236</v>
      </c>
      <c r="K23" s="50"/>
    </row>
    <row r="24" spans="1:11" ht="12.75">
      <c r="A24" s="1" t="s">
        <v>38</v>
      </c>
      <c r="B24" s="1"/>
      <c r="C24" s="1"/>
      <c r="D24" s="1"/>
      <c r="E24" s="11">
        <v>10756</v>
      </c>
      <c r="F24" s="11"/>
      <c r="G24" s="20">
        <v>4227</v>
      </c>
      <c r="K24" s="50"/>
    </row>
    <row r="25" spans="1:11" ht="12.75">
      <c r="A25" s="1" t="s">
        <v>39</v>
      </c>
      <c r="B25" s="1"/>
      <c r="C25" s="1"/>
      <c r="D25" s="6"/>
      <c r="E25" s="81">
        <v>2150</v>
      </c>
      <c r="F25" s="81"/>
      <c r="G25" s="23">
        <v>1570</v>
      </c>
      <c r="K25" s="50"/>
    </row>
    <row r="26" spans="1:11" ht="12.75">
      <c r="A26" s="1" t="s">
        <v>159</v>
      </c>
      <c r="B26" s="1"/>
      <c r="C26" s="1"/>
      <c r="D26" s="6"/>
      <c r="E26" s="81">
        <v>402</v>
      </c>
      <c r="F26" s="81"/>
      <c r="G26" s="23">
        <v>524</v>
      </c>
      <c r="K26" s="50"/>
    </row>
    <row r="27" spans="1:11" ht="12.75">
      <c r="A27" s="1" t="s">
        <v>40</v>
      </c>
      <c r="B27" s="1"/>
      <c r="C27" s="1"/>
      <c r="D27" s="1"/>
      <c r="E27" s="11">
        <v>3450</v>
      </c>
      <c r="F27" s="11"/>
      <c r="G27" s="20">
        <v>12430</v>
      </c>
      <c r="K27" s="50"/>
    </row>
    <row r="28" spans="1:11" ht="12.75">
      <c r="A28" s="1"/>
      <c r="B28" s="1"/>
      <c r="C28" s="1"/>
      <c r="D28" s="1"/>
      <c r="E28" s="30">
        <f>SUM(E23:E27)</f>
        <v>42502</v>
      </c>
      <c r="F28" s="11"/>
      <c r="G28" s="25">
        <f>SUM(G23:G27)</f>
        <v>38987</v>
      </c>
      <c r="K28" s="50"/>
    </row>
    <row r="29" spans="1:11" ht="12.75">
      <c r="A29" s="1"/>
      <c r="B29" s="1"/>
      <c r="C29" s="1"/>
      <c r="D29" s="1"/>
      <c r="E29" s="11"/>
      <c r="F29" s="11"/>
      <c r="G29" s="20"/>
      <c r="K29" s="50"/>
    </row>
    <row r="30" spans="1:11" ht="13.5" thickBot="1">
      <c r="A30" s="3" t="s">
        <v>160</v>
      </c>
      <c r="B30" s="1"/>
      <c r="C30" s="1"/>
      <c r="D30" s="1"/>
      <c r="E30" s="31">
        <f>+E20+E28</f>
        <v>109496</v>
      </c>
      <c r="F30" s="11"/>
      <c r="G30" s="67">
        <f>+G20+G28</f>
        <v>90944</v>
      </c>
      <c r="K30" s="50"/>
    </row>
    <row r="31" spans="1:11" ht="12.75">
      <c r="A31" s="3"/>
      <c r="B31" s="1"/>
      <c r="C31" s="1"/>
      <c r="D31" s="1"/>
      <c r="E31" s="11"/>
      <c r="F31" s="11"/>
      <c r="G31" s="20"/>
      <c r="K31" s="50"/>
    </row>
    <row r="32" spans="1:11" ht="12.75">
      <c r="A32" s="3" t="s">
        <v>162</v>
      </c>
      <c r="B32" s="1"/>
      <c r="C32" s="1"/>
      <c r="D32" s="1"/>
      <c r="E32" s="11"/>
      <c r="F32" s="11"/>
      <c r="G32" s="20"/>
      <c r="K32" s="50"/>
    </row>
    <row r="33" spans="1:11" ht="12.75">
      <c r="A33" s="3" t="s">
        <v>163</v>
      </c>
      <c r="B33" s="1"/>
      <c r="C33" s="1"/>
      <c r="D33" s="1"/>
      <c r="E33" s="11"/>
      <c r="F33" s="11"/>
      <c r="G33" s="20"/>
      <c r="K33" s="50"/>
    </row>
    <row r="34" spans="1:11" ht="12.75">
      <c r="A34" s="1" t="s">
        <v>48</v>
      </c>
      <c r="B34" s="1"/>
      <c r="C34" s="1"/>
      <c r="D34" s="1"/>
      <c r="E34" s="11">
        <v>60406</v>
      </c>
      <c r="F34" s="11"/>
      <c r="G34" s="20">
        <v>60404</v>
      </c>
      <c r="K34" s="50"/>
    </row>
    <row r="35" spans="1:11" ht="12.75">
      <c r="A35" s="1" t="s">
        <v>150</v>
      </c>
      <c r="B35" s="1"/>
      <c r="C35" s="1"/>
      <c r="D35" s="1"/>
      <c r="E35" s="11">
        <v>60</v>
      </c>
      <c r="F35" s="11"/>
      <c r="G35" s="20">
        <v>59</v>
      </c>
      <c r="K35" s="50"/>
    </row>
    <row r="36" spans="1:11" ht="12.75">
      <c r="A36" s="1" t="s">
        <v>49</v>
      </c>
      <c r="B36" s="1"/>
      <c r="C36" s="1"/>
      <c r="D36" s="1"/>
      <c r="E36" s="11">
        <v>1277</v>
      </c>
      <c r="F36" s="11"/>
      <c r="G36" s="20">
        <v>1277</v>
      </c>
      <c r="K36" s="50"/>
    </row>
    <row r="37" spans="1:11" ht="12.75">
      <c r="A37" s="1" t="s">
        <v>50</v>
      </c>
      <c r="B37" s="1"/>
      <c r="C37" s="1"/>
      <c r="D37" s="1"/>
      <c r="E37" s="11">
        <v>1929</v>
      </c>
      <c r="F37" s="11"/>
      <c r="G37" s="20">
        <v>-484</v>
      </c>
      <c r="K37" s="50"/>
    </row>
    <row r="38" spans="1:11" ht="12.75">
      <c r="A38" s="1" t="s">
        <v>164</v>
      </c>
      <c r="B38" s="1"/>
      <c r="C38" s="1"/>
      <c r="D38" s="1"/>
      <c r="E38" s="11">
        <v>410</v>
      </c>
      <c r="F38" s="11"/>
      <c r="G38" s="20">
        <v>264</v>
      </c>
      <c r="K38" s="50"/>
    </row>
    <row r="39" spans="1:11" ht="12.75">
      <c r="A39" s="1" t="s">
        <v>51</v>
      </c>
      <c r="B39" s="1"/>
      <c r="C39" s="1"/>
      <c r="D39" s="99"/>
      <c r="E39" s="11">
        <f>equity!G40</f>
        <v>19513</v>
      </c>
      <c r="F39" s="11"/>
      <c r="G39" s="20">
        <v>16167</v>
      </c>
      <c r="K39" s="50"/>
    </row>
    <row r="40" spans="1:11" ht="12.75">
      <c r="A40" s="3" t="s">
        <v>165</v>
      </c>
      <c r="B40" s="1"/>
      <c r="C40" s="1"/>
      <c r="D40" s="1"/>
      <c r="E40" s="30">
        <f>SUM(E34:E39)</f>
        <v>83595</v>
      </c>
      <c r="F40" s="11"/>
      <c r="G40" s="25">
        <f>SUM(G34:G39)</f>
        <v>77687</v>
      </c>
      <c r="K40" s="50"/>
    </row>
    <row r="41" spans="1:11" ht="12.75">
      <c r="A41" s="3"/>
      <c r="B41" s="1"/>
      <c r="C41" s="1"/>
      <c r="D41" s="1"/>
      <c r="E41" s="11"/>
      <c r="F41" s="11"/>
      <c r="G41" s="20"/>
      <c r="K41" s="50"/>
    </row>
    <row r="42" spans="1:11" ht="12.75">
      <c r="A42" s="3" t="s">
        <v>52</v>
      </c>
      <c r="B42" s="1"/>
      <c r="C42" s="1"/>
      <c r="D42" s="1"/>
      <c r="E42" s="11"/>
      <c r="F42" s="11"/>
      <c r="G42" s="20"/>
      <c r="K42" s="50"/>
    </row>
    <row r="43" spans="1:11" ht="12.75">
      <c r="A43" s="1" t="s">
        <v>44</v>
      </c>
      <c r="B43" s="1"/>
      <c r="C43" s="1"/>
      <c r="D43" s="1"/>
      <c r="E43" s="11">
        <v>1998</v>
      </c>
      <c r="F43" s="11"/>
      <c r="G43" s="20">
        <v>47</v>
      </c>
      <c r="K43" s="50"/>
    </row>
    <row r="44" spans="1:11" ht="12.75">
      <c r="A44" s="1" t="s">
        <v>132</v>
      </c>
      <c r="B44" s="1"/>
      <c r="C44" s="1"/>
      <c r="D44" s="1"/>
      <c r="E44" s="11">
        <v>6800</v>
      </c>
      <c r="F44" s="11"/>
      <c r="G44" s="20">
        <v>76</v>
      </c>
      <c r="K44" s="50"/>
    </row>
    <row r="45" spans="1:11" ht="12.75">
      <c r="A45" s="1" t="s">
        <v>53</v>
      </c>
      <c r="B45" s="1"/>
      <c r="C45" s="1"/>
      <c r="D45" s="1"/>
      <c r="E45" s="11">
        <v>4477</v>
      </c>
      <c r="F45" s="11"/>
      <c r="G45" s="20">
        <v>4674</v>
      </c>
      <c r="H45" s="125"/>
      <c r="K45" s="50"/>
    </row>
    <row r="46" spans="1:11" ht="12.75">
      <c r="A46" s="3"/>
      <c r="B46" s="1"/>
      <c r="C46" s="1"/>
      <c r="D46" s="1"/>
      <c r="E46" s="30">
        <f>SUM(E43:E45)</f>
        <v>13275</v>
      </c>
      <c r="F46" s="11"/>
      <c r="G46" s="25">
        <f>SUM(G43:G45)</f>
        <v>4797</v>
      </c>
      <c r="K46" s="50"/>
    </row>
    <row r="47" spans="1:11" ht="12.75" customHeight="1">
      <c r="A47" s="1"/>
      <c r="B47" s="1"/>
      <c r="C47" s="1"/>
      <c r="D47" s="1"/>
      <c r="E47" s="11"/>
      <c r="F47" s="11"/>
      <c r="G47" s="20"/>
      <c r="K47" s="50"/>
    </row>
    <row r="48" spans="1:11" ht="12.75">
      <c r="A48" s="3" t="s">
        <v>41</v>
      </c>
      <c r="B48" s="1"/>
      <c r="C48" s="1"/>
      <c r="D48" s="1"/>
      <c r="E48" s="11"/>
      <c r="F48" s="11"/>
      <c r="G48" s="20"/>
      <c r="K48" s="50"/>
    </row>
    <row r="49" spans="1:11" ht="12.75">
      <c r="A49" s="1" t="s">
        <v>42</v>
      </c>
      <c r="B49" s="1"/>
      <c r="C49" s="1"/>
      <c r="D49" s="1"/>
      <c r="E49" s="11">
        <v>4842</v>
      </c>
      <c r="F49" s="11"/>
      <c r="G49" s="20">
        <v>5277</v>
      </c>
      <c r="K49" s="50"/>
    </row>
    <row r="50" spans="1:11" ht="12.75">
      <c r="A50" s="1" t="s">
        <v>43</v>
      </c>
      <c r="B50" s="1"/>
      <c r="C50" s="1"/>
      <c r="D50" s="1"/>
      <c r="E50" s="11">
        <v>3220</v>
      </c>
      <c r="F50" s="11"/>
      <c r="G50" s="20">
        <v>1416</v>
      </c>
      <c r="K50" s="50"/>
    </row>
    <row r="51" spans="1:11" ht="12.75">
      <c r="A51" s="1" t="s">
        <v>46</v>
      </c>
      <c r="B51" s="1"/>
      <c r="C51" s="1"/>
      <c r="D51" s="1"/>
      <c r="E51" s="11">
        <v>96</v>
      </c>
      <c r="F51" s="11"/>
      <c r="G51" s="11">
        <v>305</v>
      </c>
      <c r="K51" s="50"/>
    </row>
    <row r="52" spans="1:11" ht="12.75">
      <c r="A52" s="1" t="s">
        <v>44</v>
      </c>
      <c r="B52" s="1"/>
      <c r="C52" s="1"/>
      <c r="D52" s="1"/>
      <c r="E52" s="11">
        <v>1389</v>
      </c>
      <c r="F52" s="11"/>
      <c r="G52" s="11">
        <v>215</v>
      </c>
      <c r="K52" s="50"/>
    </row>
    <row r="53" spans="1:11" ht="12.75">
      <c r="A53" s="1" t="s">
        <v>45</v>
      </c>
      <c r="B53" s="1"/>
      <c r="C53" s="1"/>
      <c r="D53" s="1"/>
      <c r="E53" s="11">
        <f>3000+79</f>
        <v>3079</v>
      </c>
      <c r="F53" s="11"/>
      <c r="G53" s="11">
        <v>1247</v>
      </c>
      <c r="I53" s="50"/>
      <c r="K53" s="50"/>
    </row>
    <row r="54" spans="1:11" ht="12.75">
      <c r="A54" s="1" t="s">
        <v>47</v>
      </c>
      <c r="B54" s="1"/>
      <c r="C54" s="1"/>
      <c r="D54" s="1"/>
      <c r="E54" s="11">
        <v>0</v>
      </c>
      <c r="F54" s="11"/>
      <c r="G54" s="20">
        <v>0</v>
      </c>
      <c r="K54" s="50"/>
    </row>
    <row r="55" spans="1:11" ht="12.75">
      <c r="A55" s="1"/>
      <c r="B55" s="1"/>
      <c r="C55" s="1"/>
      <c r="D55" s="1"/>
      <c r="E55" s="30">
        <f>SUM(E49:E54)</f>
        <v>12626</v>
      </c>
      <c r="F55" s="11"/>
      <c r="G55" s="25">
        <f>SUM(G49:G54)</f>
        <v>8460</v>
      </c>
      <c r="K55" s="50"/>
    </row>
    <row r="56" spans="1:11" ht="12.75" customHeight="1">
      <c r="A56" s="1"/>
      <c r="B56" s="1"/>
      <c r="C56" s="1"/>
      <c r="D56" s="1"/>
      <c r="E56" s="11"/>
      <c r="F56" s="11"/>
      <c r="G56" s="20"/>
      <c r="K56" s="50"/>
    </row>
    <row r="57" spans="1:11" ht="12.75">
      <c r="A57" s="3" t="s">
        <v>166</v>
      </c>
      <c r="B57" s="1"/>
      <c r="C57" s="1"/>
      <c r="D57" s="1"/>
      <c r="E57" s="10">
        <f>+E46+E55</f>
        <v>25901</v>
      </c>
      <c r="F57" s="11"/>
      <c r="G57" s="13">
        <f>+G46+G55</f>
        <v>13257</v>
      </c>
      <c r="K57" s="50"/>
    </row>
    <row r="58" spans="1:11" ht="12.75">
      <c r="A58" s="3"/>
      <c r="B58" s="1"/>
      <c r="C58" s="1"/>
      <c r="D58" s="1"/>
      <c r="E58" s="11"/>
      <c r="F58" s="11"/>
      <c r="G58" s="11"/>
      <c r="K58" s="50"/>
    </row>
    <row r="59" spans="1:11" ht="13.5" thickBot="1">
      <c r="A59" s="3" t="s">
        <v>167</v>
      </c>
      <c r="B59" s="1"/>
      <c r="C59" s="1"/>
      <c r="D59" s="1"/>
      <c r="E59" s="102">
        <f>+E40+E57</f>
        <v>109496</v>
      </c>
      <c r="F59" s="11"/>
      <c r="G59" s="14">
        <f>+G40+G57</f>
        <v>90944</v>
      </c>
      <c r="K59" s="50"/>
    </row>
    <row r="60" spans="1:11" ht="12.75">
      <c r="A60" s="3"/>
      <c r="B60" s="1"/>
      <c r="C60" s="1"/>
      <c r="D60" s="1"/>
      <c r="E60" s="11"/>
      <c r="F60" s="11"/>
      <c r="G60" s="11"/>
      <c r="K60" s="50"/>
    </row>
    <row r="61" spans="1:11" ht="13.5" thickBot="1">
      <c r="A61" s="1" t="s">
        <v>54</v>
      </c>
      <c r="B61" s="1"/>
      <c r="C61" s="1"/>
      <c r="D61" s="1"/>
      <c r="E61" s="98">
        <f>(+E30-E46-E55)/E34/10</f>
        <v>0.1383885706717876</v>
      </c>
      <c r="F61" s="135"/>
      <c r="G61" s="98">
        <f>(+G30-G46-G55)/G34/10</f>
        <v>0.12861234355340706</v>
      </c>
      <c r="H61" s="126"/>
      <c r="K61" s="50"/>
    </row>
    <row r="62" spans="1:7" ht="12.75">
      <c r="A62" s="1"/>
      <c r="B62" s="1"/>
      <c r="C62" s="1"/>
      <c r="D62" s="1"/>
      <c r="E62" s="8"/>
      <c r="F62" s="11"/>
      <c r="G62" s="7"/>
    </row>
    <row r="63" spans="1:7" ht="12.75">
      <c r="A63" s="1"/>
      <c r="B63" s="1"/>
      <c r="C63" s="1"/>
      <c r="D63" s="1"/>
      <c r="E63" s="7"/>
      <c r="F63" s="20"/>
      <c r="G63" s="7"/>
    </row>
    <row r="64" spans="1:7" ht="15.75">
      <c r="A64" s="2" t="s">
        <v>0</v>
      </c>
      <c r="B64" s="2"/>
      <c r="C64" s="1"/>
      <c r="D64" s="1"/>
      <c r="E64" s="7"/>
      <c r="F64" s="20"/>
      <c r="G64" s="7"/>
    </row>
    <row r="65" spans="1:7" ht="12.75">
      <c r="A65" s="1"/>
      <c r="B65" s="1"/>
      <c r="C65" s="1"/>
      <c r="D65" s="1"/>
      <c r="E65" s="7"/>
      <c r="F65" s="20"/>
      <c r="G65" s="7"/>
    </row>
    <row r="66" spans="1:7" ht="12.75">
      <c r="A66" s="1"/>
      <c r="B66" s="1"/>
      <c r="C66" s="1"/>
      <c r="D66" s="1"/>
      <c r="E66" s="7"/>
      <c r="F66" s="20"/>
      <c r="G66" s="7"/>
    </row>
    <row r="67" spans="1:7" ht="12.75">
      <c r="A67" s="3" t="s">
        <v>28</v>
      </c>
      <c r="B67" s="1"/>
      <c r="C67" s="1"/>
      <c r="D67" s="1"/>
      <c r="E67" s="7"/>
      <c r="F67" s="20"/>
      <c r="G67" s="7"/>
    </row>
    <row r="68" spans="1:7" ht="12.75" customHeight="1">
      <c r="A68" s="142" t="s">
        <v>188</v>
      </c>
      <c r="B68" s="142"/>
      <c r="C68" s="142"/>
      <c r="D68" s="142"/>
      <c r="E68" s="142"/>
      <c r="F68" s="142"/>
      <c r="G68" s="142"/>
    </row>
    <row r="69" spans="1:7" ht="15" customHeight="1">
      <c r="A69" s="142"/>
      <c r="B69" s="142"/>
      <c r="C69" s="142"/>
      <c r="D69" s="142"/>
      <c r="E69" s="142"/>
      <c r="F69" s="142"/>
      <c r="G69" s="142"/>
    </row>
    <row r="70" spans="1:7" ht="13.5" customHeight="1">
      <c r="A70" s="69"/>
      <c r="B70" s="69"/>
      <c r="C70" s="69"/>
      <c r="D70" s="69"/>
      <c r="E70" s="69"/>
      <c r="F70" s="136"/>
      <c r="G70" s="69"/>
    </row>
    <row r="71" spans="1:7" ht="12.75">
      <c r="A71" s="141" t="s">
        <v>252</v>
      </c>
      <c r="B71" s="141"/>
      <c r="C71" s="141"/>
      <c r="D71" s="141"/>
      <c r="E71" s="141"/>
      <c r="F71" s="141"/>
      <c r="G71" s="141"/>
    </row>
    <row r="72" spans="1:7" ht="12.75">
      <c r="A72" s="141"/>
      <c r="B72" s="141"/>
      <c r="C72" s="141"/>
      <c r="D72" s="141"/>
      <c r="E72" s="141"/>
      <c r="F72" s="141"/>
      <c r="G72" s="141"/>
    </row>
    <row r="73" spans="1:7" ht="12.75">
      <c r="A73" s="141"/>
      <c r="B73" s="141"/>
      <c r="C73" s="141"/>
      <c r="D73" s="141"/>
      <c r="E73" s="141"/>
      <c r="F73" s="141"/>
      <c r="G73" s="141"/>
    </row>
    <row r="74" spans="1:7" ht="16.5" customHeight="1">
      <c r="A74" s="141"/>
      <c r="B74" s="141"/>
      <c r="C74" s="141"/>
      <c r="D74" s="141"/>
      <c r="E74" s="141"/>
      <c r="F74" s="141"/>
      <c r="G74" s="141"/>
    </row>
    <row r="75" spans="1:7" ht="12.75">
      <c r="A75" s="16"/>
      <c r="B75" s="16"/>
      <c r="C75" s="16"/>
      <c r="D75" s="16"/>
      <c r="E75" s="16"/>
      <c r="F75" s="33"/>
      <c r="G75" s="16"/>
    </row>
  </sheetData>
  <mergeCells count="2">
    <mergeCell ref="A71:G74"/>
    <mergeCell ref="A68:G69"/>
  </mergeCells>
  <printOptions/>
  <pageMargins left="0.748031496062992" right="0.748031496062992" top="0.393700787401575" bottom="0.393700787401575" header="0.511811023622047" footer="0.511811023622047"/>
  <pageSetup fitToHeight="1" fitToWidth="1" horizontalDpi="600" verticalDpi="600" orientation="portrait" paperSize="9" scale="83" r:id="rId2"/>
  <rowBreaks count="1" manualBreakCount="1">
    <brk id="61" max="255" man="1"/>
  </rowBreaks>
  <drawing r:id="rId1"/>
</worksheet>
</file>

<file path=xl/worksheets/sheet3.xml><?xml version="1.0" encoding="utf-8"?>
<worksheet xmlns="http://schemas.openxmlformats.org/spreadsheetml/2006/main" xmlns:r="http://schemas.openxmlformats.org/officeDocument/2006/relationships">
  <dimension ref="A1:I46"/>
  <sheetViews>
    <sheetView workbookViewId="0" topLeftCell="A1">
      <selection activeCell="A9" sqref="A9"/>
    </sheetView>
  </sheetViews>
  <sheetFormatPr defaultColWidth="9.140625" defaultRowHeight="12.75"/>
  <cols>
    <col min="1" max="1" width="37.7109375" style="66" customWidth="1"/>
    <col min="2" max="5" width="11.28125" style="66" customWidth="1"/>
    <col min="6" max="6" width="11.8515625" style="66" customWidth="1"/>
    <col min="7" max="7" width="12.57421875" style="66" customWidth="1"/>
    <col min="8" max="8" width="11.28125" style="66" customWidth="1"/>
    <col min="9" max="16384" width="9.140625" style="66" customWidth="1"/>
  </cols>
  <sheetData>
    <row r="1" spans="1:8" ht="12.75">
      <c r="A1" s="1"/>
      <c r="B1" s="1"/>
      <c r="C1" s="1"/>
      <c r="D1" s="1"/>
      <c r="E1" s="1"/>
      <c r="F1" s="1"/>
      <c r="G1" s="1"/>
      <c r="H1" s="1"/>
    </row>
    <row r="2" spans="1:8" ht="12.75">
      <c r="A2" s="1"/>
      <c r="B2" s="1"/>
      <c r="C2" s="1"/>
      <c r="D2" s="1"/>
      <c r="E2" s="1"/>
      <c r="F2" s="1"/>
      <c r="G2" s="1"/>
      <c r="H2" s="1"/>
    </row>
    <row r="3" spans="1:8" ht="12.75">
      <c r="A3" s="1"/>
      <c r="B3" s="1"/>
      <c r="C3" s="1"/>
      <c r="D3" s="1"/>
      <c r="E3" s="1"/>
      <c r="F3" s="1"/>
      <c r="G3" s="1"/>
      <c r="H3" s="1"/>
    </row>
    <row r="4" spans="1:8" ht="12.75">
      <c r="A4" s="1"/>
      <c r="B4" s="1"/>
      <c r="C4" s="1"/>
      <c r="D4" s="1"/>
      <c r="E4" s="1"/>
      <c r="F4" s="1"/>
      <c r="G4" s="1"/>
      <c r="H4" s="1"/>
    </row>
    <row r="5" spans="1:8" ht="12.75">
      <c r="A5" s="3" t="s">
        <v>0</v>
      </c>
      <c r="B5" s="3"/>
      <c r="C5" s="1"/>
      <c r="D5" s="1"/>
      <c r="E5" s="3"/>
      <c r="F5" s="1"/>
      <c r="G5" s="1"/>
      <c r="H5" s="1"/>
    </row>
    <row r="6" spans="1:8" ht="12.75">
      <c r="A6" s="1"/>
      <c r="B6" s="1"/>
      <c r="C6" s="1"/>
      <c r="D6" s="1"/>
      <c r="E6" s="1"/>
      <c r="F6" s="1"/>
      <c r="G6" s="1"/>
      <c r="H6" s="1"/>
    </row>
    <row r="7" spans="1:8" ht="12.75">
      <c r="A7" s="3" t="s">
        <v>55</v>
      </c>
      <c r="B7" s="1"/>
      <c r="C7" s="1"/>
      <c r="D7" s="1"/>
      <c r="E7" s="3"/>
      <c r="F7" s="1"/>
      <c r="G7" s="1"/>
      <c r="H7" s="1"/>
    </row>
    <row r="8" spans="1:8" ht="12.75">
      <c r="A8" s="3" t="s">
        <v>273</v>
      </c>
      <c r="B8" s="1"/>
      <c r="C8" s="1"/>
      <c r="D8" s="1"/>
      <c r="E8" s="3"/>
      <c r="F8" s="1"/>
      <c r="G8" s="1"/>
      <c r="H8" s="1"/>
    </row>
    <row r="9" spans="1:8" ht="12.75">
      <c r="A9" s="1" t="s">
        <v>2</v>
      </c>
      <c r="B9" s="1"/>
      <c r="C9" s="1"/>
      <c r="D9" s="1"/>
      <c r="E9" s="3"/>
      <c r="F9" s="1"/>
      <c r="G9" s="1"/>
      <c r="H9" s="1"/>
    </row>
    <row r="10" spans="1:8" ht="12.75">
      <c r="A10" s="1"/>
      <c r="B10" s="1"/>
      <c r="C10" s="1"/>
      <c r="D10" s="1"/>
      <c r="E10" s="3"/>
      <c r="F10" s="1"/>
      <c r="G10" s="1"/>
      <c r="H10" s="1"/>
    </row>
    <row r="11" spans="1:8" ht="12.75">
      <c r="A11" s="1"/>
      <c r="B11" s="1"/>
      <c r="C11" s="143" t="s">
        <v>151</v>
      </c>
      <c r="D11" s="143"/>
      <c r="E11" s="143"/>
      <c r="F11" s="143"/>
      <c r="G11" s="5" t="s">
        <v>56</v>
      </c>
      <c r="H11" s="1"/>
    </row>
    <row r="12" spans="1:8" ht="12.75">
      <c r="A12" s="70"/>
      <c r="B12" s="71"/>
      <c r="C12" s="72"/>
      <c r="D12" s="72"/>
      <c r="E12" s="72" t="s">
        <v>58</v>
      </c>
      <c r="F12" s="72"/>
      <c r="G12" s="72"/>
      <c r="H12" s="71"/>
    </row>
    <row r="13" spans="1:8" ht="12.75">
      <c r="A13" s="70"/>
      <c r="B13" s="71" t="s">
        <v>59</v>
      </c>
      <c r="C13" s="71" t="s">
        <v>171</v>
      </c>
      <c r="D13" s="71" t="s">
        <v>60</v>
      </c>
      <c r="E13" s="71" t="s">
        <v>172</v>
      </c>
      <c r="F13" s="71" t="s">
        <v>173</v>
      </c>
      <c r="G13" s="72" t="s">
        <v>174</v>
      </c>
      <c r="H13" s="73"/>
    </row>
    <row r="14" spans="1:8" ht="12.75">
      <c r="A14" s="70"/>
      <c r="B14" s="71" t="s">
        <v>168</v>
      </c>
      <c r="C14" s="71" t="s">
        <v>169</v>
      </c>
      <c r="D14" s="71" t="s">
        <v>170</v>
      </c>
      <c r="E14" s="71" t="s">
        <v>170</v>
      </c>
      <c r="F14" s="71" t="s">
        <v>170</v>
      </c>
      <c r="G14" s="71"/>
      <c r="H14" s="71" t="s">
        <v>61</v>
      </c>
    </row>
    <row r="15" spans="1:8" ht="12.75">
      <c r="A15" s="74"/>
      <c r="B15" s="75" t="s">
        <v>13</v>
      </c>
      <c r="C15" s="75" t="s">
        <v>13</v>
      </c>
      <c r="D15" s="75" t="s">
        <v>13</v>
      </c>
      <c r="E15" s="75" t="s">
        <v>13</v>
      </c>
      <c r="F15" s="75" t="s">
        <v>13</v>
      </c>
      <c r="G15" s="75" t="s">
        <v>13</v>
      </c>
      <c r="H15" s="75" t="s">
        <v>13</v>
      </c>
    </row>
    <row r="16" spans="1:8" ht="12.75">
      <c r="A16" s="74"/>
      <c r="B16" s="75"/>
      <c r="C16" s="75"/>
      <c r="D16" s="75"/>
      <c r="E16" s="75"/>
      <c r="F16" s="75"/>
      <c r="G16" s="75"/>
      <c r="H16" s="75"/>
    </row>
    <row r="17" spans="1:8" ht="12.75">
      <c r="A17" s="26" t="s">
        <v>182</v>
      </c>
      <c r="B17" s="77"/>
      <c r="C17" s="77"/>
      <c r="D17" s="77"/>
      <c r="E17" s="77"/>
      <c r="F17" s="77"/>
      <c r="G17" s="77"/>
      <c r="H17" s="77"/>
    </row>
    <row r="18" spans="1:8" ht="12.75">
      <c r="A18" s="26"/>
      <c r="B18" s="77"/>
      <c r="C18" s="77"/>
      <c r="D18" s="77"/>
      <c r="E18" s="77"/>
      <c r="F18" s="77"/>
      <c r="G18" s="77"/>
      <c r="H18" s="77"/>
    </row>
    <row r="19" spans="1:9" ht="12.75">
      <c r="A19" s="82" t="s">
        <v>175</v>
      </c>
      <c r="B19" s="128">
        <v>45000</v>
      </c>
      <c r="C19" s="128">
        <v>4466</v>
      </c>
      <c r="D19" s="128">
        <v>1249</v>
      </c>
      <c r="E19" s="128">
        <v>-548</v>
      </c>
      <c r="F19" s="128">
        <v>348</v>
      </c>
      <c r="G19" s="128">
        <v>17201</v>
      </c>
      <c r="H19" s="83">
        <f aca="true" t="shared" si="0" ref="H19:H26">SUM(B19:G19)</f>
        <v>67716</v>
      </c>
      <c r="I19" s="80"/>
    </row>
    <row r="20" spans="1:9" ht="12.75">
      <c r="A20" s="122" t="s">
        <v>267</v>
      </c>
      <c r="B20" s="83">
        <v>15092</v>
      </c>
      <c r="C20" s="83">
        <f>-4732</f>
        <v>-4732</v>
      </c>
      <c r="D20" s="83">
        <v>0</v>
      </c>
      <c r="E20" s="83">
        <v>0</v>
      </c>
      <c r="F20" s="83">
        <v>0</v>
      </c>
      <c r="G20" s="83">
        <v>-10360</v>
      </c>
      <c r="H20" s="83">
        <f t="shared" si="0"/>
        <v>0</v>
      </c>
      <c r="I20" s="80"/>
    </row>
    <row r="21" spans="1:9" ht="12.75">
      <c r="A21" s="122" t="s">
        <v>183</v>
      </c>
      <c r="B21" s="83">
        <v>312</v>
      </c>
      <c r="C21" s="83">
        <v>325</v>
      </c>
      <c r="D21" s="83">
        <v>0</v>
      </c>
      <c r="E21" s="83">
        <v>0</v>
      </c>
      <c r="F21" s="83">
        <v>-43</v>
      </c>
      <c r="G21" s="83">
        <v>0</v>
      </c>
      <c r="H21" s="83">
        <f t="shared" si="0"/>
        <v>594</v>
      </c>
      <c r="I21" s="80"/>
    </row>
    <row r="22" spans="1:9" ht="12.75">
      <c r="A22" s="122" t="s">
        <v>184</v>
      </c>
      <c r="B22" s="83">
        <v>0</v>
      </c>
      <c r="C22" s="83">
        <v>0</v>
      </c>
      <c r="D22" s="83">
        <v>28</v>
      </c>
      <c r="E22" s="83">
        <v>0</v>
      </c>
      <c r="F22" s="83">
        <v>0</v>
      </c>
      <c r="G22" s="83">
        <v>0</v>
      </c>
      <c r="H22" s="83">
        <f t="shared" si="0"/>
        <v>28</v>
      </c>
      <c r="I22" s="80"/>
    </row>
    <row r="23" spans="1:9" ht="12.75">
      <c r="A23" s="122" t="s">
        <v>185</v>
      </c>
      <c r="B23" s="83">
        <v>0</v>
      </c>
      <c r="C23" s="83">
        <v>0</v>
      </c>
      <c r="D23" s="83">
        <v>0</v>
      </c>
      <c r="E23" s="83">
        <v>64</v>
      </c>
      <c r="F23" s="83">
        <v>0</v>
      </c>
      <c r="G23" s="83">
        <v>0</v>
      </c>
      <c r="H23" s="83">
        <f t="shared" si="0"/>
        <v>64</v>
      </c>
      <c r="I23" s="80"/>
    </row>
    <row r="24" spans="1:9" ht="12.75">
      <c r="A24" s="122" t="s">
        <v>186</v>
      </c>
      <c r="B24" s="83">
        <v>0</v>
      </c>
      <c r="C24" s="83">
        <v>0</v>
      </c>
      <c r="D24" s="83">
        <v>0</v>
      </c>
      <c r="E24" s="83">
        <v>0</v>
      </c>
      <c r="F24" s="83">
        <v>-41</v>
      </c>
      <c r="G24" s="83">
        <v>0</v>
      </c>
      <c r="H24" s="83">
        <f t="shared" si="0"/>
        <v>-41</v>
      </c>
      <c r="I24" s="80"/>
    </row>
    <row r="25" spans="1:9" ht="12.75">
      <c r="A25" s="122" t="s">
        <v>62</v>
      </c>
      <c r="B25" s="83">
        <v>0</v>
      </c>
      <c r="C25" s="83">
        <v>0</v>
      </c>
      <c r="D25" s="83">
        <v>0</v>
      </c>
      <c r="E25" s="83">
        <v>0</v>
      </c>
      <c r="F25" s="83">
        <v>0</v>
      </c>
      <c r="G25" s="83">
        <f>PL!H42</f>
        <v>10676</v>
      </c>
      <c r="H25" s="83">
        <f t="shared" si="0"/>
        <v>10676</v>
      </c>
      <c r="I25" s="80"/>
    </row>
    <row r="26" spans="1:9" ht="12.75">
      <c r="A26" s="88" t="s">
        <v>140</v>
      </c>
      <c r="B26" s="83">
        <v>0</v>
      </c>
      <c r="C26" s="83">
        <v>0</v>
      </c>
      <c r="D26" s="83">
        <v>0</v>
      </c>
      <c r="E26" s="83">
        <v>0</v>
      </c>
      <c r="F26" s="83">
        <v>0</v>
      </c>
      <c r="G26" s="83">
        <v>-1350</v>
      </c>
      <c r="H26" s="83">
        <f t="shared" si="0"/>
        <v>-1350</v>
      </c>
      <c r="I26" s="80"/>
    </row>
    <row r="27" spans="1:9" ht="13.5" thickBot="1">
      <c r="A27" s="82" t="s">
        <v>187</v>
      </c>
      <c r="B27" s="129">
        <f aca="true" t="shared" si="1" ref="B27:G27">SUM(B19:B26)</f>
        <v>60404</v>
      </c>
      <c r="C27" s="129">
        <f t="shared" si="1"/>
        <v>59</v>
      </c>
      <c r="D27" s="129">
        <f t="shared" si="1"/>
        <v>1277</v>
      </c>
      <c r="E27" s="129">
        <f t="shared" si="1"/>
        <v>-484</v>
      </c>
      <c r="F27" s="129">
        <f t="shared" si="1"/>
        <v>264</v>
      </c>
      <c r="G27" s="129">
        <f t="shared" si="1"/>
        <v>16167</v>
      </c>
      <c r="H27" s="129">
        <f>SUM(H19:H26)</f>
        <v>77687</v>
      </c>
      <c r="I27" s="80"/>
    </row>
    <row r="28" spans="1:9" ht="12.75">
      <c r="A28" s="76"/>
      <c r="B28" s="78"/>
      <c r="C28" s="78"/>
      <c r="D28" s="78"/>
      <c r="E28" s="78"/>
      <c r="F28" s="78"/>
      <c r="G28" s="78"/>
      <c r="I28" s="80"/>
    </row>
    <row r="29" spans="1:8" ht="12.75">
      <c r="A29" s="26" t="s">
        <v>230</v>
      </c>
      <c r="B29" s="78"/>
      <c r="C29" s="78"/>
      <c r="D29" s="78"/>
      <c r="E29" s="78"/>
      <c r="F29" s="78"/>
      <c r="G29" s="78"/>
      <c r="H29" s="78"/>
    </row>
    <row r="30" spans="1:8" ht="12.75">
      <c r="A30" s="26"/>
      <c r="B30" s="78"/>
      <c r="C30" s="78"/>
      <c r="D30" s="78"/>
      <c r="E30" s="78"/>
      <c r="F30" s="78"/>
      <c r="G30" s="78"/>
      <c r="H30" s="78"/>
    </row>
    <row r="31" spans="1:8" s="84" customFormat="1" ht="12.75">
      <c r="A31" s="82" t="s">
        <v>194</v>
      </c>
      <c r="B31" s="83">
        <v>60404</v>
      </c>
      <c r="C31" s="83">
        <v>59</v>
      </c>
      <c r="D31" s="83">
        <v>1277</v>
      </c>
      <c r="E31" s="83">
        <v>-484</v>
      </c>
      <c r="F31" s="83">
        <v>264</v>
      </c>
      <c r="G31" s="83">
        <v>16167</v>
      </c>
      <c r="H31" s="83">
        <v>77687</v>
      </c>
    </row>
    <row r="32" spans="1:8" s="84" customFormat="1" ht="12.75">
      <c r="A32" s="88" t="s">
        <v>183</v>
      </c>
      <c r="B32" s="86">
        <v>2</v>
      </c>
      <c r="C32" s="86">
        <v>1</v>
      </c>
      <c r="D32" s="86">
        <v>0</v>
      </c>
      <c r="E32" s="86">
        <v>0</v>
      </c>
      <c r="F32" s="86">
        <v>0</v>
      </c>
      <c r="G32" s="86">
        <v>0</v>
      </c>
      <c r="H32" s="86">
        <f>SUM(B32:G32)</f>
        <v>3</v>
      </c>
    </row>
    <row r="33" spans="1:8" s="84" customFormat="1" ht="12.75">
      <c r="A33" s="122" t="s">
        <v>185</v>
      </c>
      <c r="B33" s="86">
        <v>0</v>
      </c>
      <c r="C33" s="86">
        <v>0</v>
      </c>
      <c r="D33" s="83">
        <v>0</v>
      </c>
      <c r="E33" s="83">
        <v>2414</v>
      </c>
      <c r="F33" s="83">
        <v>0</v>
      </c>
      <c r="G33" s="83">
        <v>0</v>
      </c>
      <c r="H33" s="86">
        <f>SUM(B33:G33)</f>
        <v>2414</v>
      </c>
    </row>
    <row r="34" spans="1:8" s="84" customFormat="1" ht="12.75">
      <c r="A34" s="85" t="s">
        <v>240</v>
      </c>
      <c r="B34" s="86"/>
      <c r="C34" s="86"/>
      <c r="D34" s="83"/>
      <c r="E34" s="83"/>
      <c r="F34" s="83"/>
      <c r="G34" s="83"/>
      <c r="H34" s="86"/>
    </row>
    <row r="35" spans="1:8" s="84" customFormat="1" ht="12.75">
      <c r="A35" s="85" t="s">
        <v>235</v>
      </c>
      <c r="B35" s="86">
        <v>0</v>
      </c>
      <c r="C35" s="86">
        <v>0</v>
      </c>
      <c r="D35" s="83">
        <v>0</v>
      </c>
      <c r="E35" s="83">
        <v>-1</v>
      </c>
      <c r="F35" s="83">
        <v>0</v>
      </c>
      <c r="G35" s="83">
        <v>0</v>
      </c>
      <c r="H35" s="86">
        <f>SUM(B35:G35)</f>
        <v>-1</v>
      </c>
    </row>
    <row r="36" spans="1:9" ht="12.75">
      <c r="A36" s="122" t="s">
        <v>186</v>
      </c>
      <c r="B36" s="83">
        <v>0</v>
      </c>
      <c r="C36" s="83">
        <v>0</v>
      </c>
      <c r="D36" s="83">
        <v>0</v>
      </c>
      <c r="E36" s="83">
        <v>0</v>
      </c>
      <c r="F36" s="83">
        <v>-11</v>
      </c>
      <c r="G36" s="83">
        <v>0</v>
      </c>
      <c r="H36" s="83">
        <f>SUM(B36:G36)</f>
        <v>-11</v>
      </c>
      <c r="I36" s="80"/>
    </row>
    <row r="37" spans="1:9" ht="12.75">
      <c r="A37" s="122" t="s">
        <v>241</v>
      </c>
      <c r="B37" s="83">
        <v>0</v>
      </c>
      <c r="C37" s="83">
        <v>0</v>
      </c>
      <c r="D37" s="83">
        <v>0</v>
      </c>
      <c r="E37" s="83">
        <v>0</v>
      </c>
      <c r="F37" s="83">
        <v>157</v>
      </c>
      <c r="G37" s="83">
        <v>0</v>
      </c>
      <c r="H37" s="83">
        <f>SUM(B37:G37)</f>
        <v>157</v>
      </c>
      <c r="I37" s="80"/>
    </row>
    <row r="38" spans="1:8" s="84" customFormat="1" ht="12.75">
      <c r="A38" s="85" t="s">
        <v>62</v>
      </c>
      <c r="B38" s="86">
        <v>0</v>
      </c>
      <c r="C38" s="86">
        <v>0</v>
      </c>
      <c r="D38" s="83">
        <v>0</v>
      </c>
      <c r="E38" s="83">
        <v>0</v>
      </c>
      <c r="F38" s="83">
        <v>0</v>
      </c>
      <c r="G38" s="83">
        <f>PL!G42</f>
        <v>6366</v>
      </c>
      <c r="H38" s="86">
        <f>SUM(B38:G38)</f>
        <v>6366</v>
      </c>
    </row>
    <row r="39" spans="1:8" s="84" customFormat="1" ht="12.75">
      <c r="A39" s="88" t="s">
        <v>140</v>
      </c>
      <c r="B39" s="86">
        <v>0</v>
      </c>
      <c r="C39" s="86">
        <v>0</v>
      </c>
      <c r="D39" s="86">
        <v>0</v>
      </c>
      <c r="E39" s="86">
        <v>0</v>
      </c>
      <c r="F39" s="86">
        <v>0</v>
      </c>
      <c r="G39" s="86">
        <v>-3020</v>
      </c>
      <c r="H39" s="86">
        <f>SUM(B39:G39)</f>
        <v>-3020</v>
      </c>
    </row>
    <row r="40" spans="1:9" s="84" customFormat="1" ht="13.5" thickBot="1">
      <c r="A40" s="82" t="s">
        <v>231</v>
      </c>
      <c r="B40" s="89">
        <f>SUM(B31:B39)</f>
        <v>60406</v>
      </c>
      <c r="C40" s="89">
        <f aca="true" t="shared" si="2" ref="C40:H40">SUM(C31:C39)</f>
        <v>60</v>
      </c>
      <c r="D40" s="89">
        <f t="shared" si="2"/>
        <v>1277</v>
      </c>
      <c r="E40" s="89">
        <f t="shared" si="2"/>
        <v>1929</v>
      </c>
      <c r="F40" s="89">
        <f t="shared" si="2"/>
        <v>410</v>
      </c>
      <c r="G40" s="89">
        <f t="shared" si="2"/>
        <v>19513</v>
      </c>
      <c r="H40" s="89">
        <f t="shared" si="2"/>
        <v>83595</v>
      </c>
      <c r="I40" s="87"/>
    </row>
    <row r="41" spans="1:8" s="84" customFormat="1" ht="13.5" thickTop="1">
      <c r="A41" s="9"/>
      <c r="B41" s="90"/>
      <c r="C41" s="91"/>
      <c r="D41" s="91"/>
      <c r="E41" s="91"/>
      <c r="F41" s="91"/>
      <c r="G41" s="91"/>
      <c r="H41" s="78"/>
    </row>
    <row r="42" spans="1:8" ht="12.75">
      <c r="A42" s="3" t="s">
        <v>28</v>
      </c>
      <c r="B42" s="1"/>
      <c r="C42" s="1"/>
      <c r="D42" s="1"/>
      <c r="E42" s="1"/>
      <c r="F42" s="7"/>
      <c r="G42" s="7"/>
      <c r="H42" s="7"/>
    </row>
    <row r="43" spans="1:8" ht="16.5" customHeight="1">
      <c r="A43" s="140" t="s">
        <v>253</v>
      </c>
      <c r="B43" s="140"/>
      <c r="C43" s="140"/>
      <c r="D43" s="140"/>
      <c r="E43" s="140"/>
      <c r="F43" s="140"/>
      <c r="G43" s="140"/>
      <c r="H43" s="140"/>
    </row>
    <row r="44" spans="1:8" ht="13.5" customHeight="1">
      <c r="A44" s="140"/>
      <c r="B44" s="140"/>
      <c r="C44" s="140"/>
      <c r="D44" s="140"/>
      <c r="E44" s="140"/>
      <c r="F44" s="140"/>
      <c r="G44" s="140"/>
      <c r="H44" s="140"/>
    </row>
    <row r="45" spans="1:8" ht="12.75">
      <c r="A45" s="1"/>
      <c r="B45" s="1"/>
      <c r="C45" s="1"/>
      <c r="D45" s="1"/>
      <c r="E45" s="1"/>
      <c r="F45" s="1"/>
      <c r="G45" s="1"/>
      <c r="H45" s="1"/>
    </row>
    <row r="46" spans="1:8" ht="12.75">
      <c r="A46" s="16"/>
      <c r="B46" s="16"/>
      <c r="C46" s="16"/>
      <c r="D46" s="16"/>
      <c r="E46" s="16"/>
      <c r="F46" s="16"/>
      <c r="G46" s="16"/>
      <c r="H46" s="16"/>
    </row>
  </sheetData>
  <mergeCells count="2">
    <mergeCell ref="C11:F11"/>
    <mergeCell ref="A43:H44"/>
  </mergeCells>
  <printOptions/>
  <pageMargins left="0.7480314960629921" right="0.7480314960629921" top="0.31496062992125984" bottom="0" header="0.5118110236220472" footer="0.5118110236220472"/>
  <pageSetup horizontalDpi="600" verticalDpi="600" orientation="landscape" paperSize="9" scale="9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75"/>
  <sheetViews>
    <sheetView workbookViewId="0" topLeftCell="A1">
      <selection activeCell="E50" sqref="E50"/>
    </sheetView>
  </sheetViews>
  <sheetFormatPr defaultColWidth="9.140625" defaultRowHeight="12.75"/>
  <cols>
    <col min="1" max="1" width="0.9921875" style="0" customWidth="1"/>
    <col min="2" max="2" width="48.00390625" style="0" customWidth="1"/>
    <col min="3" max="3" width="8.8515625" style="0" customWidth="1"/>
    <col min="4" max="5" width="13.7109375" style="0" customWidth="1"/>
    <col min="6" max="6" width="2.7109375" style="0" customWidth="1"/>
    <col min="7" max="7" width="14.57421875" style="0" customWidth="1"/>
    <col min="8" max="8" width="16.28125" style="0" customWidth="1"/>
    <col min="9" max="10" width="0" style="0" hidden="1" customWidth="1"/>
    <col min="12" max="12" width="10.28125" style="0" bestFit="1" customWidth="1"/>
    <col min="13" max="13" width="37.00390625" style="0" customWidth="1"/>
  </cols>
  <sheetData>
    <row r="1" spans="1:8" ht="12.75">
      <c r="A1" s="1"/>
      <c r="B1" s="1"/>
      <c r="C1" s="1"/>
      <c r="D1" s="1"/>
      <c r="E1" s="1"/>
      <c r="F1" s="1"/>
      <c r="G1" s="1"/>
      <c r="H1" s="1"/>
    </row>
    <row r="2" spans="1:8" ht="12.75">
      <c r="A2" s="1"/>
      <c r="B2" s="1"/>
      <c r="C2" s="1"/>
      <c r="D2" s="1"/>
      <c r="E2" s="1"/>
      <c r="F2" s="1"/>
      <c r="G2" s="1"/>
      <c r="H2" s="1"/>
    </row>
    <row r="3" spans="1:8" ht="12.75">
      <c r="A3" s="1"/>
      <c r="B3" s="1"/>
      <c r="C3" s="1"/>
      <c r="D3" s="1"/>
      <c r="E3" s="1"/>
      <c r="F3" s="1"/>
      <c r="G3" s="1"/>
      <c r="H3" s="1"/>
    </row>
    <row r="4" spans="1:8" ht="12.75">
      <c r="A4" s="1"/>
      <c r="B4" s="1"/>
      <c r="C4" s="1"/>
      <c r="D4" s="1"/>
      <c r="E4" s="1"/>
      <c r="F4" s="1"/>
      <c r="G4" s="1"/>
      <c r="H4" s="1"/>
    </row>
    <row r="5" spans="1:8" ht="15.75">
      <c r="A5" s="2" t="s">
        <v>0</v>
      </c>
      <c r="B5" s="2"/>
      <c r="C5" s="3"/>
      <c r="D5" s="3"/>
      <c r="E5" s="3"/>
      <c r="F5" s="1"/>
      <c r="G5" s="1"/>
      <c r="H5" s="1"/>
    </row>
    <row r="6" spans="1:8" ht="12.75">
      <c r="A6" s="1"/>
      <c r="B6" s="1"/>
      <c r="C6" s="1"/>
      <c r="D6" s="1"/>
      <c r="E6" s="1"/>
      <c r="F6" s="1"/>
      <c r="G6" s="1"/>
      <c r="H6" s="1"/>
    </row>
    <row r="7" spans="1:8" ht="12.75">
      <c r="A7" s="3" t="s">
        <v>200</v>
      </c>
      <c r="B7" s="1"/>
      <c r="C7" s="3"/>
      <c r="D7" s="3"/>
      <c r="E7" s="3"/>
      <c r="F7" s="1"/>
      <c r="G7" s="1"/>
      <c r="H7" s="1"/>
    </row>
    <row r="8" spans="1:8" ht="12.75">
      <c r="A8" s="3" t="s">
        <v>273</v>
      </c>
      <c r="B8" s="1"/>
      <c r="C8" s="3"/>
      <c r="D8" s="3"/>
      <c r="E8" s="3"/>
      <c r="F8" s="1"/>
      <c r="G8" s="1"/>
      <c r="H8" s="1"/>
    </row>
    <row r="9" spans="1:8" ht="12.75">
      <c r="A9" s="1" t="s">
        <v>2</v>
      </c>
      <c r="B9" s="1"/>
      <c r="C9" s="3"/>
      <c r="D9" s="3"/>
      <c r="E9" s="3"/>
      <c r="F9" s="1"/>
      <c r="G9" s="1"/>
      <c r="H9" s="1"/>
    </row>
    <row r="10" spans="1:8" ht="12.75">
      <c r="A10" s="1"/>
      <c r="B10" s="1"/>
      <c r="C10" s="3"/>
      <c r="D10" s="139" t="s">
        <v>3</v>
      </c>
      <c r="E10" s="139"/>
      <c r="F10" s="1"/>
      <c r="G10" s="139" t="s">
        <v>4</v>
      </c>
      <c r="H10" s="139"/>
    </row>
    <row r="11" spans="1:8" ht="12.75">
      <c r="A11" s="1"/>
      <c r="B11" s="1"/>
      <c r="C11" s="3"/>
      <c r="D11" s="111"/>
      <c r="E11" s="111"/>
      <c r="F11" s="1"/>
      <c r="G11" s="111"/>
      <c r="H11" s="5" t="s">
        <v>31</v>
      </c>
    </row>
    <row r="12" spans="1:8" ht="12.75">
      <c r="A12" s="1"/>
      <c r="B12" s="1"/>
      <c r="C12" s="3"/>
      <c r="D12" s="4"/>
      <c r="E12" s="5" t="s">
        <v>5</v>
      </c>
      <c r="F12" s="4"/>
      <c r="G12" s="4"/>
      <c r="H12" s="5" t="s">
        <v>5</v>
      </c>
    </row>
    <row r="13" spans="1:8" ht="12.75">
      <c r="A13" s="1"/>
      <c r="B13" s="1"/>
      <c r="C13" s="3"/>
      <c r="D13" s="5" t="s">
        <v>6</v>
      </c>
      <c r="E13" s="5" t="s">
        <v>7</v>
      </c>
      <c r="F13" s="4"/>
      <c r="G13" s="5" t="s">
        <v>6</v>
      </c>
      <c r="H13" s="5" t="s">
        <v>7</v>
      </c>
    </row>
    <row r="14" spans="1:8" ht="12.75">
      <c r="A14" s="3"/>
      <c r="B14" s="1"/>
      <c r="C14" s="3"/>
      <c r="D14" s="5" t="s">
        <v>7</v>
      </c>
      <c r="E14" s="5" t="s">
        <v>8</v>
      </c>
      <c r="F14" s="4"/>
      <c r="G14" s="5" t="s">
        <v>7</v>
      </c>
      <c r="H14" s="5" t="s">
        <v>8</v>
      </c>
    </row>
    <row r="15" spans="1:8" ht="12.75">
      <c r="A15" s="3"/>
      <c r="B15" s="1"/>
      <c r="C15" s="3"/>
      <c r="D15" s="5" t="s">
        <v>9</v>
      </c>
      <c r="E15" s="5" t="s">
        <v>9</v>
      </c>
      <c r="F15" s="4"/>
      <c r="G15" s="5" t="s">
        <v>10</v>
      </c>
      <c r="H15" s="5" t="s">
        <v>11</v>
      </c>
    </row>
    <row r="16" spans="1:8" ht="12.75">
      <c r="A16" s="3"/>
      <c r="B16" s="1"/>
      <c r="C16" s="3"/>
      <c r="D16" s="5"/>
      <c r="E16" s="5"/>
      <c r="F16" s="4"/>
      <c r="G16" s="5"/>
      <c r="H16" s="5"/>
    </row>
    <row r="17" spans="1:8" ht="12.75">
      <c r="A17" s="1"/>
      <c r="B17" s="1"/>
      <c r="C17" s="1"/>
      <c r="D17" s="6" t="s">
        <v>228</v>
      </c>
      <c r="E17" s="6" t="s">
        <v>180</v>
      </c>
      <c r="F17" s="4"/>
      <c r="G17" s="6" t="s">
        <v>228</v>
      </c>
      <c r="H17" s="6" t="s">
        <v>180</v>
      </c>
    </row>
    <row r="18" spans="1:8" ht="12.75">
      <c r="A18" s="1"/>
      <c r="B18" s="1"/>
      <c r="C18" s="111" t="s">
        <v>12</v>
      </c>
      <c r="D18" s="6" t="s">
        <v>13</v>
      </c>
      <c r="E18" s="6" t="s">
        <v>13</v>
      </c>
      <c r="F18" s="1"/>
      <c r="G18" s="6" t="s">
        <v>13</v>
      </c>
      <c r="H18" s="6" t="s">
        <v>13</v>
      </c>
    </row>
    <row r="19" spans="1:8" ht="8.25" customHeight="1">
      <c r="A19" s="1"/>
      <c r="B19" s="1"/>
      <c r="C19" s="3"/>
      <c r="D19" s="3"/>
      <c r="E19" s="3"/>
      <c r="F19" s="1"/>
      <c r="G19" s="6"/>
      <c r="H19" s="6"/>
    </row>
    <row r="20" spans="1:8" ht="12.75">
      <c r="A20" s="27" t="s">
        <v>201</v>
      </c>
      <c r="B20" s="28"/>
      <c r="C20" s="28"/>
      <c r="D20" s="20"/>
      <c r="E20" s="28"/>
      <c r="F20" s="28"/>
      <c r="G20" s="11"/>
      <c r="H20" s="21"/>
    </row>
    <row r="21" spans="1:13" ht="12.75">
      <c r="A21" s="28" t="s">
        <v>260</v>
      </c>
      <c r="B21" s="28"/>
      <c r="C21" s="28"/>
      <c r="D21" s="11">
        <f>PL!D38</f>
        <v>-785</v>
      </c>
      <c r="E21" s="20">
        <v>2912</v>
      </c>
      <c r="F21" s="28"/>
      <c r="G21" s="11">
        <f>PL!G38</f>
        <v>6963</v>
      </c>
      <c r="H21" s="20">
        <v>12043</v>
      </c>
      <c r="L21" s="138"/>
      <c r="M21" s="20"/>
    </row>
    <row r="22" spans="1:13" ht="12.75">
      <c r="A22" s="28" t="s">
        <v>202</v>
      </c>
      <c r="B22" s="28"/>
      <c r="C22" s="28"/>
      <c r="D22" s="11"/>
      <c r="E22" s="20"/>
      <c r="F22" s="28"/>
      <c r="G22" s="11"/>
      <c r="H22" s="11"/>
      <c r="L22" s="138"/>
      <c r="M22" s="20"/>
    </row>
    <row r="23" spans="1:13" ht="12.75">
      <c r="A23" s="28"/>
      <c r="B23" s="28" t="s">
        <v>203</v>
      </c>
      <c r="C23" s="28"/>
      <c r="D23" s="11">
        <v>1254</v>
      </c>
      <c r="E23" s="11">
        <v>1208</v>
      </c>
      <c r="F23" s="28"/>
      <c r="G23" s="11">
        <v>6007</v>
      </c>
      <c r="H23" s="11">
        <v>5315</v>
      </c>
      <c r="L23" s="138"/>
      <c r="M23" s="20"/>
    </row>
    <row r="24" spans="1:13" ht="12.75">
      <c r="A24" s="28"/>
      <c r="B24" s="28" t="s">
        <v>237</v>
      </c>
      <c r="C24" s="28"/>
      <c r="D24" s="11">
        <v>434</v>
      </c>
      <c r="E24" s="11">
        <v>0</v>
      </c>
      <c r="F24" s="28"/>
      <c r="G24" s="11">
        <v>434</v>
      </c>
      <c r="H24" s="11">
        <v>0</v>
      </c>
      <c r="L24" s="138"/>
      <c r="M24" s="138"/>
    </row>
    <row r="25" spans="1:13" ht="12.75">
      <c r="A25" s="28"/>
      <c r="B25" s="28" t="s">
        <v>199</v>
      </c>
      <c r="C25" s="28"/>
      <c r="D25" s="11">
        <v>0</v>
      </c>
      <c r="E25" s="11">
        <v>-197</v>
      </c>
      <c r="F25" s="28"/>
      <c r="G25" s="11">
        <v>0</v>
      </c>
      <c r="H25" s="11">
        <v>-40</v>
      </c>
      <c r="L25" s="138"/>
      <c r="M25" s="20"/>
    </row>
    <row r="26" spans="1:13" ht="12.75">
      <c r="A26" s="28"/>
      <c r="B26" s="28" t="s">
        <v>204</v>
      </c>
      <c r="C26" s="28"/>
      <c r="D26" s="11">
        <v>2</v>
      </c>
      <c r="E26" s="11">
        <v>-77</v>
      </c>
      <c r="F26" s="28"/>
      <c r="G26" s="11">
        <v>148</v>
      </c>
      <c r="H26" s="11">
        <v>198</v>
      </c>
      <c r="L26" s="138"/>
      <c r="M26" s="20"/>
    </row>
    <row r="27" spans="1:13" ht="12.75">
      <c r="A27" s="27"/>
      <c r="B27" s="1" t="s">
        <v>205</v>
      </c>
      <c r="C27" s="28"/>
      <c r="D27" s="11">
        <v>-2</v>
      </c>
      <c r="E27" s="11">
        <v>-70</v>
      </c>
      <c r="F27" s="28"/>
      <c r="G27" s="11">
        <f>-170</f>
        <v>-170</v>
      </c>
      <c r="H27" s="11">
        <f>-179</f>
        <v>-179</v>
      </c>
      <c r="L27" s="138"/>
      <c r="M27" s="20"/>
    </row>
    <row r="28" spans="1:13" ht="12.75">
      <c r="A28" s="27"/>
      <c r="B28" s="1" t="s">
        <v>236</v>
      </c>
      <c r="C28" s="28"/>
      <c r="D28" s="11">
        <v>1324</v>
      </c>
      <c r="E28" s="11">
        <v>0</v>
      </c>
      <c r="F28" s="28"/>
      <c r="G28" s="11">
        <v>1324</v>
      </c>
      <c r="H28" s="11">
        <v>194</v>
      </c>
      <c r="L28" s="138"/>
      <c r="M28" s="20"/>
    </row>
    <row r="29" spans="1:13" ht="12.75">
      <c r="A29" s="27"/>
      <c r="B29" s="1" t="s">
        <v>242</v>
      </c>
      <c r="C29" s="28"/>
      <c r="D29" s="11">
        <v>146</v>
      </c>
      <c r="E29" s="11">
        <v>0</v>
      </c>
      <c r="F29" s="28"/>
      <c r="G29" s="11">
        <v>146</v>
      </c>
      <c r="H29" s="11">
        <v>0</v>
      </c>
      <c r="L29" s="138"/>
      <c r="M29" s="20"/>
    </row>
    <row r="30" spans="1:13" ht="12.75">
      <c r="A30" s="27"/>
      <c r="B30" s="1" t="s">
        <v>234</v>
      </c>
      <c r="C30" s="28"/>
      <c r="D30" s="10">
        <v>-16</v>
      </c>
      <c r="E30" s="10">
        <v>0</v>
      </c>
      <c r="F30" s="28"/>
      <c r="G30" s="10">
        <v>-14</v>
      </c>
      <c r="H30" s="10">
        <f>-102</f>
        <v>-102</v>
      </c>
      <c r="L30" s="138"/>
      <c r="M30" s="20"/>
    </row>
    <row r="31" spans="1:13" ht="12.75">
      <c r="A31" s="28" t="s">
        <v>206</v>
      </c>
      <c r="B31" s="28"/>
      <c r="C31" s="28"/>
      <c r="D31" s="11">
        <f>SUM(D21:D30)</f>
        <v>2357</v>
      </c>
      <c r="E31" s="11">
        <f>SUM(E20:E30)</f>
        <v>3776</v>
      </c>
      <c r="F31" s="28"/>
      <c r="G31" s="11">
        <f>SUM(G21:G30)</f>
        <v>14838</v>
      </c>
      <c r="H31" s="11">
        <f>SUM(H21:H30)</f>
        <v>17429</v>
      </c>
      <c r="L31" s="138"/>
      <c r="M31" s="138"/>
    </row>
    <row r="32" spans="1:13" ht="12.75">
      <c r="A32" s="28"/>
      <c r="B32" s="28" t="s">
        <v>37</v>
      </c>
      <c r="C32" s="28"/>
      <c r="D32" s="11">
        <v>2727</v>
      </c>
      <c r="E32" s="11">
        <v>-2512</v>
      </c>
      <c r="F32" s="28"/>
      <c r="G32" s="11">
        <f>-4865</f>
        <v>-4865</v>
      </c>
      <c r="H32" s="11">
        <f>-6073</f>
        <v>-6073</v>
      </c>
      <c r="L32" s="138"/>
      <c r="M32" s="20"/>
    </row>
    <row r="33" spans="1:13" ht="12.75">
      <c r="A33" s="28"/>
      <c r="B33" s="28" t="s">
        <v>207</v>
      </c>
      <c r="C33" s="28"/>
      <c r="D33" s="11">
        <v>-1805</v>
      </c>
      <c r="E33" s="11">
        <v>6610</v>
      </c>
      <c r="F33" s="28"/>
      <c r="G33" s="11">
        <f>-7195</f>
        <v>-7195</v>
      </c>
      <c r="H33" s="11">
        <v>14</v>
      </c>
      <c r="L33" s="138"/>
      <c r="M33" s="20"/>
    </row>
    <row r="34" spans="1:13" ht="12.75">
      <c r="A34" s="28"/>
      <c r="B34" s="28" t="s">
        <v>208</v>
      </c>
      <c r="C34" s="28"/>
      <c r="D34" s="10">
        <v>-3181</v>
      </c>
      <c r="E34" s="112">
        <v>-2169</v>
      </c>
      <c r="F34" s="113"/>
      <c r="G34" s="10">
        <v>371</v>
      </c>
      <c r="H34" s="112">
        <f>-745</f>
        <v>-745</v>
      </c>
      <c r="L34" s="138"/>
      <c r="M34" s="20"/>
    </row>
    <row r="35" spans="1:13" ht="12.75">
      <c r="A35" s="28" t="s">
        <v>209</v>
      </c>
      <c r="B35" s="28"/>
      <c r="C35" s="28"/>
      <c r="D35" s="11">
        <f>SUM(D31:D34)</f>
        <v>98</v>
      </c>
      <c r="E35" s="11">
        <f>SUM(E31:E34)</f>
        <v>5705</v>
      </c>
      <c r="F35" s="28"/>
      <c r="G35" s="11">
        <f>SUM(G31:G34)</f>
        <v>3149</v>
      </c>
      <c r="H35" s="11">
        <f>SUM(H31:H34)</f>
        <v>10625</v>
      </c>
      <c r="L35" s="138"/>
      <c r="M35" s="138"/>
    </row>
    <row r="36" spans="1:13" ht="12.75">
      <c r="A36" s="1"/>
      <c r="B36" s="28" t="s">
        <v>210</v>
      </c>
      <c r="C36" s="28"/>
      <c r="D36" s="11">
        <v>-2</v>
      </c>
      <c r="E36" s="20">
        <f>-E26</f>
        <v>77</v>
      </c>
      <c r="F36" s="28"/>
      <c r="G36" s="11">
        <f>-G26</f>
        <v>-148</v>
      </c>
      <c r="H36" s="11">
        <f>-H26</f>
        <v>-198</v>
      </c>
      <c r="L36" s="138"/>
      <c r="M36" s="20"/>
    </row>
    <row r="37" spans="1:13" ht="12.75">
      <c r="A37" s="1"/>
      <c r="B37" s="28" t="s">
        <v>238</v>
      </c>
      <c r="C37" s="28"/>
      <c r="D37" s="11">
        <v>17</v>
      </c>
      <c r="E37" s="20">
        <v>0</v>
      </c>
      <c r="F37" s="28"/>
      <c r="G37" s="11">
        <v>17</v>
      </c>
      <c r="H37" s="11">
        <v>0</v>
      </c>
      <c r="L37" s="138"/>
      <c r="M37" s="138"/>
    </row>
    <row r="38" spans="1:13" ht="12.75">
      <c r="A38" s="1"/>
      <c r="B38" s="28" t="s">
        <v>211</v>
      </c>
      <c r="C38" s="28"/>
      <c r="D38" s="11">
        <v>395</v>
      </c>
      <c r="E38" s="20">
        <v>-189</v>
      </c>
      <c r="F38" s="28"/>
      <c r="G38" s="10">
        <f>-691</f>
        <v>-691</v>
      </c>
      <c r="H38" s="11">
        <v>-983</v>
      </c>
      <c r="L38" s="138"/>
      <c r="M38" s="20"/>
    </row>
    <row r="39" spans="1:13" ht="12.75">
      <c r="A39" s="28" t="s">
        <v>212</v>
      </c>
      <c r="B39" s="28"/>
      <c r="C39" s="28"/>
      <c r="D39" s="30">
        <f>SUM(D35:D38)</f>
        <v>508</v>
      </c>
      <c r="E39" s="30">
        <f>SUM(E35:E38)</f>
        <v>5593</v>
      </c>
      <c r="F39" s="28"/>
      <c r="G39" s="30">
        <f>SUM(G35:G38)</f>
        <v>2327</v>
      </c>
      <c r="H39" s="30">
        <f>SUM(H35:H38)</f>
        <v>9444</v>
      </c>
      <c r="L39" s="138"/>
      <c r="M39" s="138"/>
    </row>
    <row r="40" spans="1:13" ht="7.5" customHeight="1">
      <c r="A40" s="27"/>
      <c r="B40" s="28"/>
      <c r="C40" s="28"/>
      <c r="D40" s="11"/>
      <c r="E40" s="20"/>
      <c r="F40" s="28"/>
      <c r="G40" s="11"/>
      <c r="H40" s="11"/>
      <c r="L40" s="138"/>
      <c r="M40" s="138"/>
    </row>
    <row r="41" spans="1:13" ht="12.75">
      <c r="A41" s="27" t="s">
        <v>213</v>
      </c>
      <c r="B41" s="28"/>
      <c r="C41" s="28"/>
      <c r="D41" s="11"/>
      <c r="E41" s="20"/>
      <c r="F41" s="28"/>
      <c r="G41" s="11"/>
      <c r="H41" s="11"/>
      <c r="L41" s="138"/>
      <c r="M41" s="138"/>
    </row>
    <row r="42" spans="1:13" ht="12.75">
      <c r="A42" s="1"/>
      <c r="B42" s="28" t="s">
        <v>214</v>
      </c>
      <c r="C42" s="28"/>
      <c r="D42" s="11">
        <v>2</v>
      </c>
      <c r="E42" s="20">
        <f>-E27</f>
        <v>70</v>
      </c>
      <c r="F42" s="28"/>
      <c r="G42" s="11">
        <f>-G27</f>
        <v>170</v>
      </c>
      <c r="H42" s="11">
        <v>179</v>
      </c>
      <c r="L42" s="138"/>
      <c r="M42" s="20"/>
    </row>
    <row r="43" spans="1:13" ht="12.75">
      <c r="A43" s="1"/>
      <c r="B43" s="28" t="s">
        <v>233</v>
      </c>
      <c r="C43" s="28"/>
      <c r="D43" s="11">
        <v>0</v>
      </c>
      <c r="E43" s="20">
        <v>0</v>
      </c>
      <c r="F43" s="28"/>
      <c r="G43" s="11">
        <v>0</v>
      </c>
      <c r="H43" s="11">
        <v>28</v>
      </c>
      <c r="L43" s="138"/>
      <c r="M43" s="138"/>
    </row>
    <row r="44" spans="1:13" ht="12.75">
      <c r="A44" s="1"/>
      <c r="B44" s="28" t="s">
        <v>181</v>
      </c>
      <c r="C44" s="28"/>
      <c r="D44" s="11">
        <v>0</v>
      </c>
      <c r="E44" s="20">
        <v>0</v>
      </c>
      <c r="F44" s="28"/>
      <c r="G44" s="11">
        <v>0</v>
      </c>
      <c r="H44" s="11">
        <f>-1944</f>
        <v>-1944</v>
      </c>
      <c r="L44" s="138"/>
      <c r="M44" s="138"/>
    </row>
    <row r="45" spans="1:13" ht="12.75">
      <c r="A45" s="1"/>
      <c r="B45" s="28" t="s">
        <v>215</v>
      </c>
      <c r="C45" s="28"/>
      <c r="D45" s="11">
        <v>-11198</v>
      </c>
      <c r="E45" s="114">
        <v>-2325</v>
      </c>
      <c r="F45" s="28"/>
      <c r="G45" s="10">
        <f>-16379</f>
        <v>-16379</v>
      </c>
      <c r="H45" s="114">
        <f>-6764</f>
        <v>-6764</v>
      </c>
      <c r="L45" s="138"/>
      <c r="M45" s="20"/>
    </row>
    <row r="46" spans="1:13" ht="12.75">
      <c r="A46" s="28" t="s">
        <v>216</v>
      </c>
      <c r="B46" s="28"/>
      <c r="C46" s="28"/>
      <c r="D46" s="30">
        <f>SUM(D42:D45)</f>
        <v>-11196</v>
      </c>
      <c r="E46" s="30">
        <f>SUM(E42:E45)</f>
        <v>-2255</v>
      </c>
      <c r="F46" s="28"/>
      <c r="G46" s="30">
        <f>SUM(G42:G45)</f>
        <v>-16209</v>
      </c>
      <c r="H46" s="30">
        <f>SUM(H42:H45)</f>
        <v>-8501</v>
      </c>
      <c r="L46" s="138"/>
      <c r="M46" s="20"/>
    </row>
    <row r="47" spans="1:13" ht="9" customHeight="1">
      <c r="A47" s="28"/>
      <c r="B47" s="28"/>
      <c r="C47" s="28"/>
      <c r="D47" s="11"/>
      <c r="E47" s="20"/>
      <c r="F47" s="28"/>
      <c r="G47" s="11"/>
      <c r="L47" s="138"/>
      <c r="M47" s="20"/>
    </row>
    <row r="48" spans="1:13" ht="12.75">
      <c r="A48" s="27" t="s">
        <v>217</v>
      </c>
      <c r="B48" s="28"/>
      <c r="C48" s="28"/>
      <c r="D48" s="11"/>
      <c r="E48" s="20"/>
      <c r="F48" s="28"/>
      <c r="G48" s="11"/>
      <c r="H48" s="11"/>
      <c r="L48" s="138"/>
      <c r="M48" s="20"/>
    </row>
    <row r="49" spans="1:13" ht="12.75">
      <c r="A49" s="27"/>
      <c r="B49" s="28" t="s">
        <v>218</v>
      </c>
      <c r="C49" s="28"/>
      <c r="D49" s="11">
        <v>-297</v>
      </c>
      <c r="E49" s="11">
        <f>-298</f>
        <v>-298</v>
      </c>
      <c r="F49" s="28"/>
      <c r="G49" s="11">
        <f>-1158</f>
        <v>-1158</v>
      </c>
      <c r="H49" s="11">
        <f>-1068</f>
        <v>-1068</v>
      </c>
      <c r="L49" s="138"/>
      <c r="M49" s="20"/>
    </row>
    <row r="50" spans="1:13" ht="12.75">
      <c r="A50" s="27"/>
      <c r="B50" s="28" t="s">
        <v>219</v>
      </c>
      <c r="C50" s="28"/>
      <c r="D50" s="11">
        <v>-603</v>
      </c>
      <c r="E50" s="11">
        <v>-88</v>
      </c>
      <c r="F50" s="28"/>
      <c r="G50" s="11">
        <f>-926</f>
        <v>-926</v>
      </c>
      <c r="H50" s="11">
        <f>-1667</f>
        <v>-1667</v>
      </c>
      <c r="L50" s="138"/>
      <c r="M50" s="20"/>
    </row>
    <row r="51" spans="1:13" ht="12.75">
      <c r="A51" s="27"/>
      <c r="B51" s="28" t="s">
        <v>239</v>
      </c>
      <c r="C51" s="28"/>
      <c r="D51" s="11">
        <v>9800</v>
      </c>
      <c r="E51" s="11">
        <v>0</v>
      </c>
      <c r="F51" s="28"/>
      <c r="G51" s="11">
        <v>9800</v>
      </c>
      <c r="H51" s="11">
        <v>0</v>
      </c>
      <c r="L51" s="138"/>
      <c r="M51" s="20"/>
    </row>
    <row r="52" spans="1:13" ht="12.75">
      <c r="A52" s="27"/>
      <c r="B52" s="28" t="s">
        <v>232</v>
      </c>
      <c r="C52" s="28"/>
      <c r="D52" s="11">
        <v>-209</v>
      </c>
      <c r="E52" s="11">
        <v>0</v>
      </c>
      <c r="F52" s="28"/>
      <c r="G52" s="11">
        <f>-209</f>
        <v>-209</v>
      </c>
      <c r="H52" s="11">
        <f>-571</f>
        <v>-571</v>
      </c>
      <c r="L52" s="138"/>
      <c r="M52" s="138"/>
    </row>
    <row r="53" spans="1:13" ht="12.75">
      <c r="A53" s="27"/>
      <c r="B53" s="28" t="s">
        <v>225</v>
      </c>
      <c r="C53" s="28"/>
      <c r="D53" s="11">
        <v>1</v>
      </c>
      <c r="E53" s="11">
        <v>49</v>
      </c>
      <c r="F53" s="28"/>
      <c r="G53" s="11">
        <v>3</v>
      </c>
      <c r="H53" s="11">
        <v>0</v>
      </c>
      <c r="L53" s="138"/>
      <c r="M53" s="20"/>
    </row>
    <row r="54" spans="1:13" ht="12.75">
      <c r="A54" s="1"/>
      <c r="B54" s="28" t="s">
        <v>220</v>
      </c>
      <c r="C54" s="28"/>
      <c r="D54" s="11">
        <v>0</v>
      </c>
      <c r="E54" s="11"/>
      <c r="F54" s="28"/>
      <c r="G54" s="11">
        <v>0</v>
      </c>
      <c r="H54" s="11">
        <v>593</v>
      </c>
      <c r="L54" s="138"/>
      <c r="M54" s="20"/>
    </row>
    <row r="55" spans="1:13" ht="12.75">
      <c r="A55" s="1"/>
      <c r="B55" s="28" t="s">
        <v>84</v>
      </c>
      <c r="C55" s="28"/>
      <c r="D55" s="11">
        <v>0</v>
      </c>
      <c r="E55" s="10">
        <v>0</v>
      </c>
      <c r="F55" s="28"/>
      <c r="G55" s="10">
        <v>-3020</v>
      </c>
      <c r="H55" s="10">
        <v>-1350</v>
      </c>
      <c r="L55" s="138"/>
      <c r="M55" s="20"/>
    </row>
    <row r="56" spans="1:13" ht="12.75">
      <c r="A56" s="28" t="s">
        <v>258</v>
      </c>
      <c r="B56" s="1"/>
      <c r="C56" s="28"/>
      <c r="D56" s="30">
        <f>SUM(D49:D55)</f>
        <v>8692</v>
      </c>
      <c r="E56" s="30">
        <f>SUM(E49:E55)</f>
        <v>-337</v>
      </c>
      <c r="F56" s="28"/>
      <c r="G56" s="30">
        <f>SUM(G49:G55)</f>
        <v>4490</v>
      </c>
      <c r="H56" s="30">
        <f>SUM(H49:H55)</f>
        <v>-4063</v>
      </c>
      <c r="L56" s="138"/>
      <c r="M56" s="20"/>
    </row>
    <row r="57" spans="1:13" ht="9" customHeight="1">
      <c r="A57" s="28"/>
      <c r="B57" s="28"/>
      <c r="C57" s="28"/>
      <c r="D57" s="11"/>
      <c r="E57" s="20"/>
      <c r="F57" s="28"/>
      <c r="G57" s="11"/>
      <c r="H57" s="11"/>
      <c r="L57" s="138"/>
      <c r="M57" s="20"/>
    </row>
    <row r="58" spans="1:13" ht="12.75">
      <c r="A58" s="27" t="s">
        <v>259</v>
      </c>
      <c r="B58" s="28"/>
      <c r="C58" s="28"/>
      <c r="D58" s="11">
        <f>+D39+D46+D56</f>
        <v>-1996</v>
      </c>
      <c r="E58" s="11">
        <f>E56+E46+E39</f>
        <v>3001</v>
      </c>
      <c r="F58" s="28"/>
      <c r="G58" s="11">
        <f>+G39+G46+G56</f>
        <v>-9392</v>
      </c>
      <c r="H58" s="11">
        <f>H56+H46+H39</f>
        <v>-3120</v>
      </c>
      <c r="L58" s="138"/>
      <c r="M58" s="20"/>
    </row>
    <row r="59" spans="1:13" ht="7.5" customHeight="1">
      <c r="A59" s="28"/>
      <c r="B59" s="28"/>
      <c r="C59" s="28"/>
      <c r="D59" s="11"/>
      <c r="E59" s="20"/>
      <c r="F59" s="28"/>
      <c r="G59" s="11"/>
      <c r="H59" s="11"/>
      <c r="L59" s="138"/>
      <c r="M59" s="20"/>
    </row>
    <row r="60" spans="1:13" ht="12.75">
      <c r="A60" s="27" t="s">
        <v>221</v>
      </c>
      <c r="B60" s="28"/>
      <c r="C60" s="28"/>
      <c r="D60" s="11">
        <v>396</v>
      </c>
      <c r="E60" s="11">
        <v>-80</v>
      </c>
      <c r="F60" s="28"/>
      <c r="G60" s="11">
        <v>413</v>
      </c>
      <c r="H60" s="11">
        <v>2</v>
      </c>
      <c r="L60" s="138"/>
      <c r="M60" s="20"/>
    </row>
    <row r="61" spans="1:13" ht="7.5" customHeight="1">
      <c r="A61" s="28" t="s">
        <v>57</v>
      </c>
      <c r="B61" s="28"/>
      <c r="C61" s="28"/>
      <c r="D61" s="11"/>
      <c r="E61" s="20"/>
      <c r="F61" s="28"/>
      <c r="G61" s="11"/>
      <c r="H61" s="11"/>
      <c r="L61" s="138"/>
      <c r="M61" s="20"/>
    </row>
    <row r="62" spans="1:13" ht="12.75">
      <c r="A62" s="27" t="s">
        <v>222</v>
      </c>
      <c r="B62" s="28"/>
      <c r="C62" s="28"/>
      <c r="D62" s="11"/>
      <c r="E62" s="20"/>
      <c r="F62" s="28"/>
      <c r="G62" s="11"/>
      <c r="H62" s="11"/>
      <c r="L62" s="138"/>
      <c r="M62" s="20"/>
    </row>
    <row r="63" spans="1:13" ht="12.75">
      <c r="A63" s="1"/>
      <c r="B63" s="27" t="s">
        <v>223</v>
      </c>
      <c r="C63" s="28"/>
      <c r="D63" s="114">
        <v>5050</v>
      </c>
      <c r="E63" s="114">
        <v>9509</v>
      </c>
      <c r="F63" s="28"/>
      <c r="G63" s="11">
        <v>12429</v>
      </c>
      <c r="H63" s="114">
        <v>15548</v>
      </c>
      <c r="L63" s="138"/>
      <c r="M63" s="120"/>
    </row>
    <row r="64" spans="1:13" ht="7.5" customHeight="1">
      <c r="A64" s="28"/>
      <c r="B64" s="28"/>
      <c r="C64" s="28"/>
      <c r="D64" s="10"/>
      <c r="E64" s="13"/>
      <c r="F64" s="28"/>
      <c r="G64" s="10">
        <f>+D64</f>
        <v>0</v>
      </c>
      <c r="H64" s="10"/>
      <c r="L64" s="138"/>
      <c r="M64" s="20"/>
    </row>
    <row r="65" spans="1:13" ht="12.75">
      <c r="A65" s="27" t="s">
        <v>224</v>
      </c>
      <c r="B65" s="28"/>
      <c r="C65" s="28"/>
      <c r="D65" s="11"/>
      <c r="E65" s="20"/>
      <c r="F65" s="28"/>
      <c r="G65" s="11"/>
      <c r="H65" s="11"/>
      <c r="L65" s="138"/>
      <c r="M65" s="20"/>
    </row>
    <row r="66" spans="1:13" ht="13.5" thickBot="1">
      <c r="A66" s="1"/>
      <c r="B66" s="27" t="s">
        <v>223</v>
      </c>
      <c r="C66" s="115" t="s">
        <v>63</v>
      </c>
      <c r="D66" s="31">
        <f>SUM(D58:D64)</f>
        <v>3450</v>
      </c>
      <c r="E66" s="31">
        <f>SUM(E58:E64)</f>
        <v>12430</v>
      </c>
      <c r="F66" s="28"/>
      <c r="G66" s="31">
        <f>SUM(G58:G64)</f>
        <v>3450</v>
      </c>
      <c r="H66" s="31">
        <f>SUM(H58:H64)</f>
        <v>12430</v>
      </c>
      <c r="L66" s="138"/>
      <c r="M66" s="120"/>
    </row>
    <row r="67" spans="1:13" ht="12.75">
      <c r="A67" s="1"/>
      <c r="B67" s="27"/>
      <c r="C67" s="115"/>
      <c r="D67" s="11"/>
      <c r="E67" s="11"/>
      <c r="F67" s="28"/>
      <c r="G67" s="11"/>
      <c r="H67" s="11"/>
      <c r="L67" s="116"/>
      <c r="M67" s="116"/>
    </row>
    <row r="68" spans="1:13" ht="12.75">
      <c r="A68" s="28"/>
      <c r="B68" s="28"/>
      <c r="C68" s="28"/>
      <c r="D68" s="28"/>
      <c r="E68" s="28"/>
      <c r="F68" s="28"/>
      <c r="G68" s="20"/>
      <c r="H68" s="21"/>
      <c r="L68" s="116"/>
      <c r="M68" s="116"/>
    </row>
    <row r="69" spans="1:13" ht="12.75">
      <c r="A69" s="3" t="s">
        <v>28</v>
      </c>
      <c r="B69" s="1"/>
      <c r="C69" s="1"/>
      <c r="D69" s="1"/>
      <c r="E69" s="28"/>
      <c r="F69" s="1"/>
      <c r="G69" s="7"/>
      <c r="H69" s="21"/>
      <c r="L69" s="116"/>
      <c r="M69" s="116"/>
    </row>
    <row r="70" spans="1:13" ht="12.75" customHeight="1">
      <c r="A70" s="131" t="s">
        <v>256</v>
      </c>
      <c r="B70" s="16"/>
      <c r="C70" s="16"/>
      <c r="D70" s="16"/>
      <c r="E70" s="1"/>
      <c r="F70" s="16"/>
      <c r="G70" s="16"/>
      <c r="H70" s="7"/>
      <c r="L70" s="116"/>
      <c r="M70" s="116"/>
    </row>
    <row r="71" spans="1:13" ht="12.75">
      <c r="A71" s="131" t="s">
        <v>254</v>
      </c>
      <c r="B71" s="16"/>
      <c r="C71" s="16"/>
      <c r="D71" s="16"/>
      <c r="E71" s="16"/>
      <c r="F71" s="16"/>
      <c r="G71" s="16"/>
      <c r="H71" s="16"/>
      <c r="L71" s="116"/>
      <c r="M71" s="116"/>
    </row>
    <row r="72" spans="1:13" ht="12.75">
      <c r="A72" s="131" t="s">
        <v>255</v>
      </c>
      <c r="B72" s="16"/>
      <c r="C72" s="16"/>
      <c r="D72" s="16"/>
      <c r="E72" s="16"/>
      <c r="F72" s="16"/>
      <c r="G72" s="16"/>
      <c r="H72" s="16"/>
      <c r="L72" s="116"/>
      <c r="M72" s="116"/>
    </row>
    <row r="73" spans="1:8" ht="12.75">
      <c r="A73" s="1"/>
      <c r="B73" s="42"/>
      <c r="C73" s="42"/>
      <c r="D73" s="42"/>
      <c r="E73" s="16"/>
      <c r="F73" s="42"/>
      <c r="G73" s="42"/>
      <c r="H73" s="16"/>
    </row>
    <row r="74" spans="1:8" ht="12.75">
      <c r="A74" s="1"/>
      <c r="B74" s="1"/>
      <c r="C74" s="1"/>
      <c r="D74" s="1"/>
      <c r="E74" s="42"/>
      <c r="F74" s="1"/>
      <c r="G74" s="1"/>
      <c r="H74" s="42"/>
    </row>
    <row r="75" spans="5:8" ht="12.75">
      <c r="E75" s="1"/>
      <c r="H75" s="1"/>
    </row>
  </sheetData>
  <mergeCells count="2">
    <mergeCell ref="D10:E10"/>
    <mergeCell ref="G10:H10"/>
  </mergeCells>
  <printOptions/>
  <pageMargins left="0.5905511811023623" right="0.5905511811023623" top="0.984251968503937" bottom="0.5905511811023623" header="0.5118110236220472" footer="0.5118110236220472"/>
  <pageSetup fitToHeight="1" fitToWidth="1" horizontalDpi="600" verticalDpi="600" orientation="portrait" paperSize="9" scale="77" r:id="rId2"/>
  <rowBreaks count="1" manualBreakCount="1">
    <brk id="66" max="7" man="1"/>
  </rowBreaks>
  <drawing r:id="rId1"/>
</worksheet>
</file>

<file path=xl/worksheets/sheet5.xml><?xml version="1.0" encoding="utf-8"?>
<worksheet xmlns="http://schemas.openxmlformats.org/spreadsheetml/2006/main" xmlns:r="http://schemas.openxmlformats.org/officeDocument/2006/relationships">
  <dimension ref="A1:S229"/>
  <sheetViews>
    <sheetView workbookViewId="0" topLeftCell="A1">
      <selection activeCell="A1" sqref="A1"/>
    </sheetView>
  </sheetViews>
  <sheetFormatPr defaultColWidth="9.140625" defaultRowHeight="12.75"/>
  <cols>
    <col min="1" max="1" width="6.28125" style="0" customWidth="1"/>
    <col min="2" max="2" width="4.140625" style="0" customWidth="1"/>
    <col min="3" max="3" width="8.57421875" style="0" customWidth="1"/>
    <col min="4" max="4" width="15.421875" style="0" customWidth="1"/>
    <col min="5" max="5" width="10.57421875" style="0" customWidth="1"/>
    <col min="6" max="6" width="8.421875" style="0" customWidth="1"/>
    <col min="7" max="7" width="4.140625" style="0" customWidth="1"/>
    <col min="8" max="8" width="17.8515625" style="60" customWidth="1"/>
    <col min="9" max="9" width="17.8515625" style="0" customWidth="1"/>
  </cols>
  <sheetData>
    <row r="1" spans="1:9" ht="12.75">
      <c r="A1" s="1"/>
      <c r="B1" s="1"/>
      <c r="C1" s="1"/>
      <c r="D1" s="1"/>
      <c r="E1" s="1"/>
      <c r="F1" s="1"/>
      <c r="G1" s="1"/>
      <c r="H1" s="53"/>
      <c r="I1" s="1"/>
    </row>
    <row r="2" spans="1:9" ht="12.75">
      <c r="A2" s="1"/>
      <c r="B2" s="1"/>
      <c r="C2" s="1"/>
      <c r="D2" s="1"/>
      <c r="E2" s="1"/>
      <c r="F2" s="1"/>
      <c r="G2" s="1"/>
      <c r="H2" s="53"/>
      <c r="I2" s="1"/>
    </row>
    <row r="3" spans="1:9" ht="12.75">
      <c r="A3" s="1"/>
      <c r="B3" s="1"/>
      <c r="C3" s="1"/>
      <c r="D3" s="1"/>
      <c r="E3" s="1"/>
      <c r="F3" s="1"/>
      <c r="G3" s="1"/>
      <c r="H3" s="53"/>
      <c r="I3" s="1"/>
    </row>
    <row r="4" spans="1:9" ht="12.75">
      <c r="A4" s="1"/>
      <c r="B4" s="1"/>
      <c r="C4" s="1"/>
      <c r="D4" s="1"/>
      <c r="E4" s="1"/>
      <c r="F4" s="1"/>
      <c r="G4" s="1"/>
      <c r="H4" s="53"/>
      <c r="I4" s="1"/>
    </row>
    <row r="5" spans="1:9" ht="15.75">
      <c r="A5" s="2" t="s">
        <v>0</v>
      </c>
      <c r="B5" s="2"/>
      <c r="C5" s="1"/>
      <c r="D5" s="1"/>
      <c r="E5" s="3"/>
      <c r="F5" s="1"/>
      <c r="G5" s="1"/>
      <c r="H5" s="53"/>
      <c r="I5" s="1"/>
    </row>
    <row r="6" spans="1:9" ht="12.75">
      <c r="A6" s="1"/>
      <c r="B6" s="1"/>
      <c r="C6" s="1"/>
      <c r="D6" s="1"/>
      <c r="E6" s="1"/>
      <c r="F6" s="1"/>
      <c r="G6" s="1"/>
      <c r="H6" s="53"/>
      <c r="I6" s="1"/>
    </row>
    <row r="7" spans="1:9" ht="12.75">
      <c r="A7" s="3" t="s">
        <v>64</v>
      </c>
      <c r="B7" s="1"/>
      <c r="C7" s="1"/>
      <c r="D7" s="1"/>
      <c r="E7" s="3"/>
      <c r="F7" s="1"/>
      <c r="G7" s="1"/>
      <c r="H7" s="53"/>
      <c r="I7" s="1"/>
    </row>
    <row r="8" spans="1:9" ht="12.75">
      <c r="A8" s="3" t="s">
        <v>273</v>
      </c>
      <c r="B8" s="1"/>
      <c r="C8" s="1"/>
      <c r="D8" s="1"/>
      <c r="E8" s="3"/>
      <c r="F8" s="1"/>
      <c r="G8" s="1"/>
      <c r="H8" s="53"/>
      <c r="I8" s="1"/>
    </row>
    <row r="9" spans="1:9" ht="12.75">
      <c r="A9" s="1"/>
      <c r="B9" s="1"/>
      <c r="C9" s="1"/>
      <c r="D9" s="1"/>
      <c r="E9" s="3"/>
      <c r="F9" s="1"/>
      <c r="G9" s="1"/>
      <c r="H9" s="53"/>
      <c r="I9" s="1"/>
    </row>
    <row r="10" spans="1:9" ht="12.75">
      <c r="A10" s="1"/>
      <c r="B10" s="1"/>
      <c r="C10" s="1"/>
      <c r="D10" s="1"/>
      <c r="E10" s="3"/>
      <c r="F10" s="1"/>
      <c r="G10" s="1"/>
      <c r="H10" s="53"/>
      <c r="I10" s="1"/>
    </row>
    <row r="11" spans="1:9" ht="12.75">
      <c r="A11" s="27" t="s">
        <v>65</v>
      </c>
      <c r="B11" s="27" t="s">
        <v>66</v>
      </c>
      <c r="C11" s="27"/>
      <c r="D11" s="27"/>
      <c r="E11" s="27"/>
      <c r="F11" s="28"/>
      <c r="G11" s="28"/>
      <c r="H11" s="54"/>
      <c r="I11" s="28"/>
    </row>
    <row r="12" spans="1:9" ht="12.75">
      <c r="A12" s="28"/>
      <c r="B12" s="28"/>
      <c r="C12" s="28"/>
      <c r="D12" s="28"/>
      <c r="E12" s="27"/>
      <c r="F12" s="28"/>
      <c r="G12" s="32"/>
      <c r="H12" s="54"/>
      <c r="I12" s="32"/>
    </row>
    <row r="13" spans="1:9" ht="17.25" customHeight="1">
      <c r="A13" s="27" t="s">
        <v>67</v>
      </c>
      <c r="B13" s="27" t="s">
        <v>68</v>
      </c>
      <c r="C13" s="27"/>
      <c r="D13" s="27"/>
      <c r="E13" s="27"/>
      <c r="F13" s="28"/>
      <c r="G13" s="32"/>
      <c r="H13" s="54"/>
      <c r="I13" s="32"/>
    </row>
    <row r="14" spans="1:9" ht="12.75">
      <c r="A14" s="27"/>
      <c r="B14" s="146" t="s">
        <v>176</v>
      </c>
      <c r="C14" s="146"/>
      <c r="D14" s="146"/>
      <c r="E14" s="146"/>
      <c r="F14" s="146"/>
      <c r="G14" s="146"/>
      <c r="H14" s="146"/>
      <c r="I14" s="146"/>
    </row>
    <row r="15" spans="1:9" ht="12.75">
      <c r="A15" s="27"/>
      <c r="B15" s="146"/>
      <c r="C15" s="146"/>
      <c r="D15" s="146"/>
      <c r="E15" s="146"/>
      <c r="F15" s="146"/>
      <c r="G15" s="146"/>
      <c r="H15" s="146"/>
      <c r="I15" s="146"/>
    </row>
    <row r="16" spans="1:9" ht="12.75">
      <c r="A16" s="27"/>
      <c r="B16" s="146"/>
      <c r="C16" s="146"/>
      <c r="D16" s="146"/>
      <c r="E16" s="146"/>
      <c r="F16" s="146"/>
      <c r="G16" s="146"/>
      <c r="H16" s="146"/>
      <c r="I16" s="146"/>
    </row>
    <row r="17" spans="1:9" ht="18" customHeight="1">
      <c r="A17" s="27"/>
      <c r="B17" s="146"/>
      <c r="C17" s="146"/>
      <c r="D17" s="146"/>
      <c r="E17" s="146"/>
      <c r="F17" s="146"/>
      <c r="G17" s="146"/>
      <c r="H17" s="146"/>
      <c r="I17" s="146"/>
    </row>
    <row r="18" spans="1:9" ht="5.25" customHeight="1">
      <c r="A18" s="27"/>
      <c r="B18" s="28"/>
      <c r="C18" s="28"/>
      <c r="D18" s="28"/>
      <c r="E18" s="28"/>
      <c r="F18" s="28"/>
      <c r="G18" s="28"/>
      <c r="H18" s="28"/>
      <c r="I18" s="28"/>
    </row>
    <row r="19" spans="1:9" ht="12.75">
      <c r="A19" s="27"/>
      <c r="B19" s="146" t="s">
        <v>190</v>
      </c>
      <c r="C19" s="146"/>
      <c r="D19" s="146"/>
      <c r="E19" s="146"/>
      <c r="F19" s="146"/>
      <c r="G19" s="146"/>
      <c r="H19" s="146"/>
      <c r="I19" s="146"/>
    </row>
    <row r="20" spans="1:9" ht="12.75">
      <c r="A20" s="28"/>
      <c r="B20" s="146"/>
      <c r="C20" s="146"/>
      <c r="D20" s="146"/>
      <c r="E20" s="146"/>
      <c r="F20" s="146"/>
      <c r="G20" s="146"/>
      <c r="H20" s="146"/>
      <c r="I20" s="146"/>
    </row>
    <row r="21" spans="1:9" ht="12.75">
      <c r="A21" s="28"/>
      <c r="B21" s="146"/>
      <c r="C21" s="146"/>
      <c r="D21" s="146"/>
      <c r="E21" s="146"/>
      <c r="F21" s="146"/>
      <c r="G21" s="146"/>
      <c r="H21" s="146"/>
      <c r="I21" s="146"/>
    </row>
    <row r="22" spans="1:9" ht="29.25" customHeight="1">
      <c r="A22" s="28"/>
      <c r="B22" s="146"/>
      <c r="C22" s="146"/>
      <c r="D22" s="146"/>
      <c r="E22" s="146"/>
      <c r="F22" s="146"/>
      <c r="G22" s="146"/>
      <c r="H22" s="146"/>
      <c r="I22" s="146"/>
    </row>
    <row r="23" spans="1:9" ht="7.5" customHeight="1">
      <c r="A23" s="28"/>
      <c r="B23" s="28"/>
      <c r="C23" s="28"/>
      <c r="D23" s="28"/>
      <c r="E23" s="28"/>
      <c r="F23" s="28"/>
      <c r="G23" s="28"/>
      <c r="H23" s="28"/>
      <c r="I23" s="28"/>
    </row>
    <row r="24" spans="1:9" ht="12.75">
      <c r="A24" s="28"/>
      <c r="B24" s="146" t="s">
        <v>191</v>
      </c>
      <c r="C24" s="146"/>
      <c r="D24" s="146"/>
      <c r="E24" s="146"/>
      <c r="F24" s="146"/>
      <c r="G24" s="146"/>
      <c r="H24" s="146"/>
      <c r="I24" s="146"/>
    </row>
    <row r="25" spans="1:9" ht="15" customHeight="1">
      <c r="A25" s="28"/>
      <c r="B25" s="146"/>
      <c r="C25" s="146"/>
      <c r="D25" s="146"/>
      <c r="E25" s="146"/>
      <c r="F25" s="146"/>
      <c r="G25" s="146"/>
      <c r="H25" s="146"/>
      <c r="I25" s="146"/>
    </row>
    <row r="26" spans="1:9" ht="12.75">
      <c r="A26" s="28"/>
      <c r="B26" s="28"/>
      <c r="C26" s="28"/>
      <c r="D26" s="28"/>
      <c r="E26" s="28"/>
      <c r="F26" s="28"/>
      <c r="G26" s="28"/>
      <c r="H26" s="28"/>
      <c r="I26" s="28"/>
    </row>
    <row r="27" spans="1:9" ht="12.75">
      <c r="A27" s="27" t="s">
        <v>70</v>
      </c>
      <c r="B27" s="27" t="s">
        <v>71</v>
      </c>
      <c r="C27" s="27"/>
      <c r="D27" s="27"/>
      <c r="E27" s="28"/>
      <c r="F27" s="28"/>
      <c r="G27" s="20"/>
      <c r="H27" s="56"/>
      <c r="I27" s="21"/>
    </row>
    <row r="28" spans="1:9" ht="12.75">
      <c r="A28" s="28"/>
      <c r="B28" s="147" t="s">
        <v>192</v>
      </c>
      <c r="C28" s="147"/>
      <c r="D28" s="147"/>
      <c r="E28" s="147"/>
      <c r="F28" s="147"/>
      <c r="G28" s="147"/>
      <c r="H28" s="147"/>
      <c r="I28" s="147"/>
    </row>
    <row r="29" spans="1:9" ht="16.5" customHeight="1">
      <c r="A29" s="28"/>
      <c r="B29" s="147"/>
      <c r="C29" s="147"/>
      <c r="D29" s="147"/>
      <c r="E29" s="147"/>
      <c r="F29" s="147"/>
      <c r="G29" s="147"/>
      <c r="H29" s="147"/>
      <c r="I29" s="147"/>
    </row>
    <row r="30" spans="1:9" ht="12.75">
      <c r="A30" s="27"/>
      <c r="B30" s="28"/>
      <c r="C30" s="28"/>
      <c r="D30" s="28"/>
      <c r="E30" s="28"/>
      <c r="F30" s="28"/>
      <c r="G30" s="20"/>
      <c r="H30" s="56"/>
      <c r="I30" s="20"/>
    </row>
    <row r="31" spans="1:9" ht="12.75">
      <c r="A31" s="27" t="s">
        <v>72</v>
      </c>
      <c r="B31" s="27" t="s">
        <v>73</v>
      </c>
      <c r="C31" s="27"/>
      <c r="D31" s="27"/>
      <c r="E31" s="28"/>
      <c r="F31" s="28"/>
      <c r="G31" s="20"/>
      <c r="H31" s="56"/>
      <c r="I31" s="21"/>
    </row>
    <row r="32" spans="1:9" ht="12.75">
      <c r="A32" s="28"/>
      <c r="B32" s="146" t="s">
        <v>74</v>
      </c>
      <c r="C32" s="146"/>
      <c r="D32" s="146"/>
      <c r="E32" s="146"/>
      <c r="F32" s="146"/>
      <c r="G32" s="146"/>
      <c r="H32" s="146"/>
      <c r="I32" s="146"/>
    </row>
    <row r="33" spans="1:9" ht="17.25" customHeight="1">
      <c r="A33" s="28"/>
      <c r="B33" s="146"/>
      <c r="C33" s="146"/>
      <c r="D33" s="146"/>
      <c r="E33" s="146"/>
      <c r="F33" s="146"/>
      <c r="G33" s="146"/>
      <c r="H33" s="146"/>
      <c r="I33" s="146"/>
    </row>
    <row r="34" spans="1:9" ht="12.75">
      <c r="A34" s="28"/>
      <c r="B34" s="33"/>
      <c r="C34" s="33"/>
      <c r="D34" s="33"/>
      <c r="E34" s="33"/>
      <c r="F34" s="33"/>
      <c r="G34" s="33"/>
      <c r="H34" s="55"/>
      <c r="I34" s="33"/>
    </row>
    <row r="35" spans="1:9" ht="12.75">
      <c r="A35" s="27" t="s">
        <v>75</v>
      </c>
      <c r="B35" s="27" t="s">
        <v>76</v>
      </c>
      <c r="C35" s="27"/>
      <c r="D35" s="27"/>
      <c r="E35" s="28"/>
      <c r="F35" s="28"/>
      <c r="G35" s="20"/>
      <c r="H35" s="56"/>
      <c r="I35" s="21"/>
    </row>
    <row r="36" spans="1:9" ht="12.75">
      <c r="A36" s="28"/>
      <c r="B36" s="146" t="s">
        <v>77</v>
      </c>
      <c r="C36" s="146"/>
      <c r="D36" s="146"/>
      <c r="E36" s="146"/>
      <c r="F36" s="146"/>
      <c r="G36" s="146"/>
      <c r="H36" s="146"/>
      <c r="I36" s="146"/>
    </row>
    <row r="37" spans="1:9" ht="17.25" customHeight="1">
      <c r="A37" s="28"/>
      <c r="B37" s="146"/>
      <c r="C37" s="146"/>
      <c r="D37" s="146"/>
      <c r="E37" s="146"/>
      <c r="F37" s="146"/>
      <c r="G37" s="146"/>
      <c r="H37" s="146"/>
      <c r="I37" s="146"/>
    </row>
    <row r="38" spans="1:9" ht="12.75">
      <c r="A38" s="28"/>
      <c r="B38" s="33"/>
      <c r="C38" s="33"/>
      <c r="D38" s="33"/>
      <c r="E38" s="33"/>
      <c r="F38" s="33"/>
      <c r="G38" s="33"/>
      <c r="H38" s="55"/>
      <c r="I38" s="33"/>
    </row>
    <row r="39" spans="1:9" ht="12.75">
      <c r="A39" s="27" t="s">
        <v>78</v>
      </c>
      <c r="B39" s="27" t="s">
        <v>79</v>
      </c>
      <c r="C39" s="27"/>
      <c r="D39" s="27"/>
      <c r="E39" s="28"/>
      <c r="F39" s="28"/>
      <c r="G39" s="20"/>
      <c r="H39" s="56"/>
      <c r="I39" s="21"/>
    </row>
    <row r="40" spans="1:9" ht="27" customHeight="1">
      <c r="A40" s="28"/>
      <c r="B40" s="146" t="s">
        <v>80</v>
      </c>
      <c r="C40" s="146"/>
      <c r="D40" s="146"/>
      <c r="E40" s="146"/>
      <c r="F40" s="146"/>
      <c r="G40" s="146"/>
      <c r="H40" s="146"/>
      <c r="I40" s="146"/>
    </row>
    <row r="41" spans="1:9" ht="10.5" customHeight="1">
      <c r="A41" s="27"/>
      <c r="B41" s="28"/>
      <c r="C41" s="28"/>
      <c r="D41" s="28"/>
      <c r="E41" s="28"/>
      <c r="F41" s="28"/>
      <c r="G41" s="28"/>
      <c r="H41" s="28"/>
      <c r="I41" s="28"/>
    </row>
    <row r="42" spans="1:9" ht="12.75">
      <c r="A42" s="27" t="s">
        <v>81</v>
      </c>
      <c r="B42" s="27" t="s">
        <v>82</v>
      </c>
      <c r="C42" s="27"/>
      <c r="D42" s="27"/>
      <c r="E42" s="28"/>
      <c r="F42" s="28"/>
      <c r="G42" s="21"/>
      <c r="H42" s="56"/>
      <c r="I42" s="21"/>
    </row>
    <row r="43" spans="1:9" ht="12.75">
      <c r="A43" s="28"/>
      <c r="B43" s="146" t="s">
        <v>177</v>
      </c>
      <c r="C43" s="146"/>
      <c r="D43" s="146"/>
      <c r="E43" s="146"/>
      <c r="F43" s="146"/>
      <c r="G43" s="146"/>
      <c r="H43" s="146"/>
      <c r="I43" s="146"/>
    </row>
    <row r="44" spans="1:9" ht="12.75">
      <c r="A44" s="28"/>
      <c r="B44" s="146"/>
      <c r="C44" s="146"/>
      <c r="D44" s="146"/>
      <c r="E44" s="146"/>
      <c r="F44" s="146"/>
      <c r="G44" s="146"/>
      <c r="H44" s="146"/>
      <c r="I44" s="146"/>
    </row>
    <row r="45" spans="1:9" ht="15" customHeight="1">
      <c r="A45" s="28"/>
      <c r="B45" s="146"/>
      <c r="C45" s="146"/>
      <c r="D45" s="146"/>
      <c r="E45" s="146"/>
      <c r="F45" s="146"/>
      <c r="G45" s="146"/>
      <c r="H45" s="146"/>
      <c r="I45" s="146"/>
    </row>
    <row r="46" spans="1:9" ht="12.75">
      <c r="A46" s="28"/>
      <c r="B46" s="33"/>
      <c r="C46" s="33"/>
      <c r="D46" s="33"/>
      <c r="E46" s="33"/>
      <c r="F46" s="33"/>
      <c r="G46" s="33"/>
      <c r="H46" s="33"/>
      <c r="I46" s="33"/>
    </row>
    <row r="47" spans="1:9" ht="18" customHeight="1">
      <c r="A47" s="27" t="s">
        <v>83</v>
      </c>
      <c r="B47" s="27" t="s">
        <v>84</v>
      </c>
      <c r="C47" s="27"/>
      <c r="D47" s="27"/>
      <c r="E47" s="28"/>
      <c r="F47" s="28"/>
      <c r="G47" s="20"/>
      <c r="H47" s="56"/>
      <c r="I47" s="20"/>
    </row>
    <row r="48" spans="1:9" ht="12.75">
      <c r="A48" s="28"/>
      <c r="B48" s="141" t="s">
        <v>226</v>
      </c>
      <c r="C48" s="141"/>
      <c r="D48" s="141"/>
      <c r="E48" s="141"/>
      <c r="F48" s="141"/>
      <c r="G48" s="141"/>
      <c r="H48" s="141"/>
      <c r="I48" s="141"/>
    </row>
    <row r="49" spans="1:9" ht="9.75" customHeight="1">
      <c r="A49" s="28"/>
      <c r="B49" s="141"/>
      <c r="C49" s="141"/>
      <c r="D49" s="141"/>
      <c r="E49" s="141"/>
      <c r="F49" s="141"/>
      <c r="G49" s="141"/>
      <c r="H49" s="141"/>
      <c r="I49" s="141"/>
    </row>
    <row r="50" spans="1:9" ht="12.75">
      <c r="A50" s="28"/>
      <c r="B50" s="33"/>
      <c r="C50" s="33"/>
      <c r="D50" s="33"/>
      <c r="E50" s="24"/>
      <c r="F50" s="24"/>
      <c r="G50" s="24"/>
      <c r="H50" s="57"/>
      <c r="I50" s="24"/>
    </row>
    <row r="51" spans="1:9" ht="12.75">
      <c r="A51" s="28"/>
      <c r="B51" s="28"/>
      <c r="C51" s="28"/>
      <c r="D51" s="28"/>
      <c r="E51" s="28"/>
      <c r="F51" s="28"/>
      <c r="G51" s="28"/>
      <c r="H51" s="28"/>
      <c r="I51" s="28"/>
    </row>
    <row r="52" spans="1:9" ht="12.75">
      <c r="A52" s="27" t="s">
        <v>65</v>
      </c>
      <c r="B52" s="27" t="s">
        <v>69</v>
      </c>
      <c r="C52" s="33"/>
      <c r="D52" s="33"/>
      <c r="E52" s="33"/>
      <c r="F52" s="33"/>
      <c r="G52" s="33"/>
      <c r="H52" s="55"/>
      <c r="I52" s="33"/>
    </row>
    <row r="53" spans="1:9" ht="12.75">
      <c r="A53" s="28"/>
      <c r="B53" s="33"/>
      <c r="C53" s="33"/>
      <c r="D53" s="33"/>
      <c r="E53" s="33"/>
      <c r="F53" s="33"/>
      <c r="G53" s="33"/>
      <c r="H53" s="33"/>
      <c r="I53" s="33"/>
    </row>
    <row r="54" spans="1:9" ht="12.75">
      <c r="A54" s="27" t="s">
        <v>85</v>
      </c>
      <c r="B54" s="27" t="s">
        <v>86</v>
      </c>
      <c r="C54" s="28"/>
      <c r="D54" s="28"/>
      <c r="E54" s="28"/>
      <c r="F54" s="28"/>
      <c r="G54" s="28"/>
      <c r="H54" s="54"/>
      <c r="I54" s="28"/>
    </row>
    <row r="55" spans="1:9" ht="12.75" customHeight="1">
      <c r="A55" s="28"/>
      <c r="B55" s="145" t="s">
        <v>87</v>
      </c>
      <c r="C55" s="145"/>
      <c r="D55" s="145"/>
      <c r="E55" s="145"/>
      <c r="F55" s="145"/>
      <c r="G55" s="145"/>
      <c r="H55" s="145"/>
      <c r="I55" s="35"/>
    </row>
    <row r="56" spans="1:9" ht="12.75" customHeight="1">
      <c r="A56" s="28"/>
      <c r="B56" s="63"/>
      <c r="C56" s="63"/>
      <c r="D56" s="63"/>
      <c r="E56" s="63"/>
      <c r="F56" s="63"/>
      <c r="G56" s="63"/>
      <c r="H56" s="63"/>
      <c r="I56" s="35"/>
    </row>
    <row r="57" spans="1:9" ht="12.75">
      <c r="A57" s="28"/>
      <c r="B57" s="35"/>
      <c r="C57" s="35"/>
      <c r="D57" s="35"/>
      <c r="E57" s="35"/>
      <c r="F57" s="35"/>
      <c r="H57" s="24" t="s">
        <v>152</v>
      </c>
      <c r="I57" s="24" t="s">
        <v>30</v>
      </c>
    </row>
    <row r="58" spans="1:9" ht="12.75">
      <c r="A58" s="28"/>
      <c r="B58" s="28"/>
      <c r="C58" s="28"/>
      <c r="D58" s="28"/>
      <c r="E58" s="28"/>
      <c r="F58" s="28"/>
      <c r="H58"/>
      <c r="I58" s="51" t="s">
        <v>155</v>
      </c>
    </row>
    <row r="59" spans="1:9" ht="12.75">
      <c r="A59" s="28"/>
      <c r="B59" s="1"/>
      <c r="C59" s="28"/>
      <c r="D59" s="28"/>
      <c r="E59" s="28"/>
      <c r="F59" s="28"/>
      <c r="H59" s="24" t="s">
        <v>229</v>
      </c>
      <c r="I59" s="24" t="s">
        <v>229</v>
      </c>
    </row>
    <row r="60" spans="1:9" ht="12.75">
      <c r="A60" s="28"/>
      <c r="B60" s="1"/>
      <c r="C60" s="28"/>
      <c r="D60" s="28"/>
      <c r="E60" s="28"/>
      <c r="F60" s="28"/>
      <c r="H60" s="24" t="s">
        <v>13</v>
      </c>
      <c r="I60" s="24" t="s">
        <v>13</v>
      </c>
    </row>
    <row r="61" spans="1:12" ht="12.75">
      <c r="A61" s="1"/>
      <c r="B61" s="36" t="s">
        <v>88</v>
      </c>
      <c r="C61" s="1"/>
      <c r="D61" s="1"/>
      <c r="E61" s="28"/>
      <c r="F61" s="28"/>
      <c r="H61" s="29"/>
      <c r="I61" s="29"/>
      <c r="K61" s="116"/>
      <c r="L61" s="116"/>
    </row>
    <row r="62" spans="1:12" ht="12.75">
      <c r="A62" s="1"/>
      <c r="B62" s="1" t="s">
        <v>89</v>
      </c>
      <c r="C62" s="1"/>
      <c r="D62" s="1"/>
      <c r="E62" s="28"/>
      <c r="F62" s="28"/>
      <c r="H62" s="81">
        <f>55228-41631</f>
        <v>13597</v>
      </c>
      <c r="I62" s="81">
        <f>56516-1069-219</f>
        <v>55228</v>
      </c>
      <c r="J62" s="50"/>
      <c r="K62" s="81"/>
      <c r="L62" s="81"/>
    </row>
    <row r="63" spans="1:12" ht="12.75">
      <c r="A63" s="1"/>
      <c r="B63" s="1" t="s">
        <v>90</v>
      </c>
      <c r="C63" s="1"/>
      <c r="D63" s="1"/>
      <c r="E63" s="28"/>
      <c r="F63" s="28"/>
      <c r="H63" s="81">
        <f>7932-5525</f>
        <v>2407</v>
      </c>
      <c r="I63" s="81">
        <f>8341-409</f>
        <v>7932</v>
      </c>
      <c r="J63" s="50"/>
      <c r="K63" s="81"/>
      <c r="L63" s="81"/>
    </row>
    <row r="64" spans="1:12" ht="13.5" thickBot="1">
      <c r="A64" s="1"/>
      <c r="B64" s="1"/>
      <c r="C64" s="1"/>
      <c r="D64" s="1"/>
      <c r="E64" s="28"/>
      <c r="F64" s="28"/>
      <c r="H64" s="92">
        <f>SUM(H62:H63)</f>
        <v>16004</v>
      </c>
      <c r="I64" s="92">
        <f>SUM(I62:I63)</f>
        <v>63160</v>
      </c>
      <c r="J64" s="50"/>
      <c r="K64" s="109"/>
      <c r="L64" s="109"/>
    </row>
    <row r="65" spans="1:12" ht="12.75">
      <c r="A65" s="1"/>
      <c r="B65" s="1" t="s">
        <v>57</v>
      </c>
      <c r="C65" s="1"/>
      <c r="D65" s="1"/>
      <c r="E65" s="28"/>
      <c r="F65" s="28"/>
      <c r="H65" s="12"/>
      <c r="I65" s="12"/>
      <c r="K65" s="12"/>
      <c r="L65" s="12"/>
    </row>
    <row r="66" spans="1:12" ht="12.75">
      <c r="A66" s="1"/>
      <c r="B66" s="37" t="s">
        <v>91</v>
      </c>
      <c r="C66" s="1"/>
      <c r="D66" s="1"/>
      <c r="E66" s="28"/>
      <c r="F66" s="28"/>
      <c r="H66" s="12"/>
      <c r="I66" s="12"/>
      <c r="K66" s="12"/>
      <c r="L66" s="12"/>
    </row>
    <row r="67" spans="1:12" ht="12.75">
      <c r="A67" s="1"/>
      <c r="B67" s="1" t="s">
        <v>89</v>
      </c>
      <c r="C67" s="1"/>
      <c r="D67" s="1"/>
      <c r="E67" s="28"/>
      <c r="F67" s="28"/>
      <c r="H67" s="81">
        <v>334</v>
      </c>
      <c r="I67" s="81">
        <v>7213</v>
      </c>
      <c r="J67" s="50"/>
      <c r="K67" s="116"/>
      <c r="L67" s="81"/>
    </row>
    <row r="68" spans="1:12" ht="12.75">
      <c r="A68" s="1"/>
      <c r="B68" s="1" t="s">
        <v>90</v>
      </c>
      <c r="C68" s="1"/>
      <c r="D68" s="1"/>
      <c r="E68" s="28"/>
      <c r="F68" s="28"/>
      <c r="H68" s="81">
        <f>-698</f>
        <v>-698</v>
      </c>
      <c r="I68" s="81">
        <v>171</v>
      </c>
      <c r="J68" s="50"/>
      <c r="K68" s="81"/>
      <c r="L68" s="81"/>
    </row>
    <row r="69" spans="1:12" ht="12.75">
      <c r="A69" s="1"/>
      <c r="B69" s="1" t="s">
        <v>243</v>
      </c>
      <c r="C69" s="1"/>
      <c r="D69" s="1"/>
      <c r="E69" s="28"/>
      <c r="F69" s="28"/>
      <c r="H69" s="81">
        <v>-421</v>
      </c>
      <c r="I69" s="81">
        <v>-421</v>
      </c>
      <c r="J69" s="50"/>
      <c r="K69" s="81"/>
      <c r="L69" s="109"/>
    </row>
    <row r="70" spans="1:12" ht="13.5" thickBot="1">
      <c r="A70" s="1"/>
      <c r="B70" s="1" t="s">
        <v>92</v>
      </c>
      <c r="C70" s="1"/>
      <c r="D70" s="1"/>
      <c r="E70" s="28"/>
      <c r="F70" s="28"/>
      <c r="H70" s="92">
        <f>SUM(H67:H69)</f>
        <v>-785</v>
      </c>
      <c r="I70" s="92">
        <f>SUM(I67:I69)</f>
        <v>6963</v>
      </c>
      <c r="J70" s="50"/>
      <c r="K70" s="109"/>
      <c r="L70" s="116"/>
    </row>
    <row r="71" spans="1:11" ht="12.75">
      <c r="A71" s="1"/>
      <c r="B71" s="1"/>
      <c r="C71" s="1"/>
      <c r="D71" s="1"/>
      <c r="E71" s="28"/>
      <c r="F71" s="28"/>
      <c r="G71" s="28"/>
      <c r="H71" s="54"/>
      <c r="I71" s="28"/>
      <c r="K71" s="116"/>
    </row>
    <row r="72" spans="1:9" ht="12.75">
      <c r="A72" s="1"/>
      <c r="B72" s="140" t="s">
        <v>93</v>
      </c>
      <c r="C72" s="140"/>
      <c r="D72" s="140"/>
      <c r="E72" s="140"/>
      <c r="F72" s="140"/>
      <c r="G72" s="140"/>
      <c r="H72" s="140"/>
      <c r="I72" s="140"/>
    </row>
    <row r="73" spans="1:9" ht="15" customHeight="1">
      <c r="A73" s="1"/>
      <c r="B73" s="140"/>
      <c r="C73" s="140"/>
      <c r="D73" s="140"/>
      <c r="E73" s="140"/>
      <c r="F73" s="140"/>
      <c r="G73" s="140"/>
      <c r="H73" s="140"/>
      <c r="I73" s="140"/>
    </row>
    <row r="74" spans="1:9" ht="12.75">
      <c r="A74" s="1"/>
      <c r="B74" s="16"/>
      <c r="C74" s="16"/>
      <c r="D74" s="16"/>
      <c r="E74" s="16"/>
      <c r="F74" s="16"/>
      <c r="G74" s="16"/>
      <c r="H74" s="52"/>
      <c r="I74" s="16"/>
    </row>
    <row r="75" spans="1:9" ht="12.75">
      <c r="A75" s="27" t="s">
        <v>94</v>
      </c>
      <c r="B75" s="27" t="s">
        <v>95</v>
      </c>
      <c r="C75" s="27"/>
      <c r="D75" s="27"/>
      <c r="E75" s="28"/>
      <c r="F75" s="28"/>
      <c r="G75" s="28"/>
      <c r="H75" s="54"/>
      <c r="I75" s="28"/>
    </row>
    <row r="76" spans="1:9" ht="12.75">
      <c r="A76" s="28"/>
      <c r="B76" s="146" t="s">
        <v>193</v>
      </c>
      <c r="C76" s="146"/>
      <c r="D76" s="146"/>
      <c r="E76" s="146"/>
      <c r="F76" s="146"/>
      <c r="G76" s="146"/>
      <c r="H76" s="146"/>
      <c r="I76" s="146"/>
    </row>
    <row r="77" spans="1:9" ht="12.75">
      <c r="A77" s="28"/>
      <c r="B77" s="146"/>
      <c r="C77" s="146"/>
      <c r="D77" s="146"/>
      <c r="E77" s="146"/>
      <c r="F77" s="146"/>
      <c r="G77" s="146"/>
      <c r="H77" s="146"/>
      <c r="I77" s="146"/>
    </row>
    <row r="78" spans="1:9" ht="17.25" customHeight="1">
      <c r="A78" s="28"/>
      <c r="B78" s="146"/>
      <c r="C78" s="146"/>
      <c r="D78" s="146"/>
      <c r="E78" s="146"/>
      <c r="F78" s="146"/>
      <c r="G78" s="146"/>
      <c r="H78" s="146"/>
      <c r="I78" s="146"/>
    </row>
    <row r="79" spans="1:9" ht="12.75">
      <c r="A79" s="28"/>
      <c r="B79" s="1"/>
      <c r="C79" s="1"/>
      <c r="D79" s="28"/>
      <c r="E79" s="28"/>
      <c r="F79" s="28"/>
      <c r="G79" s="28"/>
      <c r="H79" s="54"/>
      <c r="I79" s="38"/>
    </row>
    <row r="80" spans="1:9" ht="12.75">
      <c r="A80" s="27" t="s">
        <v>96</v>
      </c>
      <c r="B80" s="27" t="s">
        <v>97</v>
      </c>
      <c r="C80" s="1"/>
      <c r="D80" s="1"/>
      <c r="E80" s="1"/>
      <c r="F80" s="1"/>
      <c r="G80" s="1"/>
      <c r="H80" s="53"/>
      <c r="I80" s="1"/>
    </row>
    <row r="81" spans="1:9" ht="17.25" customHeight="1">
      <c r="A81" s="1"/>
      <c r="B81" s="141" t="s">
        <v>156</v>
      </c>
      <c r="C81" s="141"/>
      <c r="D81" s="141"/>
      <c r="E81" s="141"/>
      <c r="F81" s="141"/>
      <c r="G81" s="141"/>
      <c r="H81" s="141"/>
      <c r="I81" s="141"/>
    </row>
    <row r="82" spans="1:9" ht="12.75">
      <c r="A82" s="1"/>
      <c r="B82" s="1"/>
      <c r="C82" s="1"/>
      <c r="D82" s="1"/>
      <c r="E82" s="1"/>
      <c r="F82" s="1"/>
      <c r="G82" s="1"/>
      <c r="H82" s="53"/>
      <c r="I82" s="1"/>
    </row>
    <row r="83" spans="1:9" ht="12.75">
      <c r="A83" s="27" t="s">
        <v>98</v>
      </c>
      <c r="B83" s="27" t="s">
        <v>99</v>
      </c>
      <c r="C83" s="1"/>
      <c r="D83" s="1"/>
      <c r="E83" s="1"/>
      <c r="F83" s="1"/>
      <c r="G83" s="1"/>
      <c r="H83" s="53"/>
      <c r="I83" s="1"/>
    </row>
    <row r="84" spans="1:9" ht="28.5" customHeight="1">
      <c r="A84" s="1"/>
      <c r="B84" s="146" t="s">
        <v>244</v>
      </c>
      <c r="C84" s="146"/>
      <c r="D84" s="146"/>
      <c r="E84" s="146"/>
      <c r="F84" s="146"/>
      <c r="G84" s="146"/>
      <c r="H84" s="146"/>
      <c r="I84" s="146"/>
    </row>
    <row r="85" spans="1:9" ht="46.5" customHeight="1">
      <c r="A85" s="1"/>
      <c r="B85" s="33" t="s">
        <v>245</v>
      </c>
      <c r="C85" s="148" t="s">
        <v>246</v>
      </c>
      <c r="D85" s="148"/>
      <c r="E85" s="148"/>
      <c r="F85" s="148"/>
      <c r="G85" s="148"/>
      <c r="H85" s="148"/>
      <c r="I85" s="148"/>
    </row>
    <row r="86" spans="1:9" ht="45" customHeight="1">
      <c r="A86" s="1"/>
      <c r="B86" s="33" t="s">
        <v>247</v>
      </c>
      <c r="C86" s="148" t="s">
        <v>248</v>
      </c>
      <c r="D86" s="148"/>
      <c r="E86" s="148"/>
      <c r="F86" s="148"/>
      <c r="G86" s="148"/>
      <c r="H86" s="148"/>
      <c r="I86" s="148"/>
    </row>
    <row r="87" spans="1:9" ht="12.75">
      <c r="A87" s="1"/>
      <c r="B87" s="28"/>
      <c r="C87" s="28"/>
      <c r="D87" s="28"/>
      <c r="E87" s="28"/>
      <c r="F87" s="28"/>
      <c r="G87" s="28"/>
      <c r="H87" s="28"/>
      <c r="I87" s="28"/>
    </row>
    <row r="88" spans="1:9" ht="12.75">
      <c r="A88" s="27" t="s">
        <v>100</v>
      </c>
      <c r="B88" s="27" t="s">
        <v>101</v>
      </c>
      <c r="C88" s="1"/>
      <c r="D88" s="1"/>
      <c r="E88" s="1"/>
      <c r="F88" s="1"/>
      <c r="G88" s="1"/>
      <c r="H88" s="53"/>
      <c r="I88" s="1"/>
    </row>
    <row r="89" spans="1:9" ht="12.75">
      <c r="A89" s="1"/>
      <c r="B89" s="149" t="s">
        <v>272</v>
      </c>
      <c r="C89" s="149"/>
      <c r="D89" s="149"/>
      <c r="E89" s="149"/>
      <c r="F89" s="149"/>
      <c r="G89" s="149"/>
      <c r="H89" s="149"/>
      <c r="I89" s="149"/>
    </row>
    <row r="90" spans="1:9" ht="12.75">
      <c r="A90" s="1"/>
      <c r="B90" s="149"/>
      <c r="C90" s="149"/>
      <c r="D90" s="149"/>
      <c r="E90" s="149"/>
      <c r="F90" s="149"/>
      <c r="G90" s="149"/>
      <c r="H90" s="149"/>
      <c r="I90" s="149"/>
    </row>
    <row r="91" spans="1:9" ht="31.5" customHeight="1">
      <c r="A91" s="1"/>
      <c r="B91" s="149"/>
      <c r="C91" s="149"/>
      <c r="D91" s="149"/>
      <c r="E91" s="149"/>
      <c r="F91" s="149"/>
      <c r="G91" s="149"/>
      <c r="H91" s="149"/>
      <c r="I91" s="149"/>
    </row>
    <row r="92" spans="1:9" ht="12.75">
      <c r="A92" s="1"/>
      <c r="B92" s="1"/>
      <c r="C92" s="1"/>
      <c r="D92" s="1"/>
      <c r="E92" s="1"/>
      <c r="F92" s="1"/>
      <c r="G92" s="1"/>
      <c r="H92" s="53"/>
      <c r="I92" s="1"/>
    </row>
    <row r="93" spans="1:9" ht="12.75">
      <c r="A93" s="27" t="s">
        <v>65</v>
      </c>
      <c r="B93" s="27" t="s">
        <v>69</v>
      </c>
      <c r="C93" s="1"/>
      <c r="D93" s="1"/>
      <c r="E93" s="1"/>
      <c r="F93" s="1"/>
      <c r="G93" s="1"/>
      <c r="H93" s="53"/>
      <c r="I93" s="1"/>
    </row>
    <row r="94" spans="1:9" ht="12.75">
      <c r="A94" s="1"/>
      <c r="B94" s="1"/>
      <c r="C94" s="1"/>
      <c r="D94" s="1"/>
      <c r="E94" s="1"/>
      <c r="F94" s="1"/>
      <c r="G94" s="1"/>
      <c r="H94" s="53"/>
      <c r="I94" s="1"/>
    </row>
    <row r="95" spans="1:9" ht="12.75">
      <c r="A95" s="40" t="s">
        <v>102</v>
      </c>
      <c r="B95" s="40" t="s">
        <v>103</v>
      </c>
      <c r="C95" s="9"/>
      <c r="D95" s="9"/>
      <c r="E95" s="9"/>
      <c r="F95" s="9"/>
      <c r="G95" s="9"/>
      <c r="H95" s="58"/>
      <c r="I95" s="9"/>
    </row>
    <row r="96" spans="1:9" ht="12.75">
      <c r="A96" s="9"/>
      <c r="B96" s="150" t="s">
        <v>104</v>
      </c>
      <c r="C96" s="150"/>
      <c r="D96" s="150"/>
      <c r="E96" s="150"/>
      <c r="F96" s="150"/>
      <c r="G96" s="150"/>
      <c r="H96" s="150"/>
      <c r="I96" s="150"/>
    </row>
    <row r="97" spans="1:9" ht="12.75">
      <c r="A97" s="9"/>
      <c r="B97" s="150"/>
      <c r="C97" s="150"/>
      <c r="D97" s="150"/>
      <c r="E97" s="150"/>
      <c r="F97" s="150"/>
      <c r="G97" s="150"/>
      <c r="H97" s="150"/>
      <c r="I97" s="150"/>
    </row>
    <row r="98" spans="1:9" ht="12.75">
      <c r="A98" s="9"/>
      <c r="B98" s="41"/>
      <c r="C98" s="41"/>
      <c r="D98" s="41"/>
      <c r="E98" s="41"/>
      <c r="F98" s="41"/>
      <c r="G98" s="41"/>
      <c r="H98" s="59"/>
      <c r="I98" s="24" t="s">
        <v>30</v>
      </c>
    </row>
    <row r="99" spans="1:9" ht="12.75">
      <c r="A99" s="9"/>
      <c r="B99" s="41"/>
      <c r="C99" s="41"/>
      <c r="D99" s="41"/>
      <c r="E99" s="41"/>
      <c r="F99" s="41"/>
      <c r="G99" s="41"/>
      <c r="H99" s="59"/>
      <c r="I99" s="24" t="s">
        <v>105</v>
      </c>
    </row>
    <row r="100" spans="1:9" ht="12.75">
      <c r="A100" s="9"/>
      <c r="B100" s="41"/>
      <c r="C100" s="41"/>
      <c r="D100" s="41"/>
      <c r="E100" s="41"/>
      <c r="F100" s="41"/>
      <c r="G100" s="41"/>
      <c r="H100" s="59"/>
      <c r="I100" s="24" t="s">
        <v>229</v>
      </c>
    </row>
    <row r="101" spans="1:9" ht="12.75">
      <c r="A101" s="9"/>
      <c r="B101" s="41"/>
      <c r="C101" s="41"/>
      <c r="D101" s="41"/>
      <c r="E101" s="41"/>
      <c r="F101" s="41"/>
      <c r="G101" s="41"/>
      <c r="H101" s="59"/>
      <c r="I101" s="24" t="s">
        <v>13</v>
      </c>
    </row>
    <row r="102" spans="1:9" ht="18.75" customHeight="1">
      <c r="A102" s="1"/>
      <c r="B102" s="9" t="s">
        <v>106</v>
      </c>
      <c r="C102" s="41"/>
      <c r="D102" s="41"/>
      <c r="E102" s="41"/>
      <c r="F102" s="41"/>
      <c r="G102" s="41"/>
      <c r="H102" s="59"/>
      <c r="I102" s="29"/>
    </row>
    <row r="103" spans="1:9" ht="12.75">
      <c r="A103" s="1"/>
      <c r="B103" s="151" t="s">
        <v>198</v>
      </c>
      <c r="C103" s="151"/>
      <c r="D103" s="151"/>
      <c r="E103" s="151"/>
      <c r="F103" s="151"/>
      <c r="G103" s="41"/>
      <c r="H103" s="59"/>
      <c r="I103" s="109">
        <f>81900*0.0381</f>
        <v>3120.3900000000003</v>
      </c>
    </row>
    <row r="104" spans="1:9" ht="12.75">
      <c r="A104" s="9"/>
      <c r="B104" s="84" t="s">
        <v>197</v>
      </c>
      <c r="C104" s="61"/>
      <c r="D104" s="61"/>
      <c r="E104" s="61"/>
      <c r="F104" s="61"/>
      <c r="G104" s="41"/>
      <c r="H104" s="59"/>
      <c r="I104" s="93">
        <f>6425/1.972</f>
        <v>3258.1135902636915</v>
      </c>
    </row>
    <row r="105" spans="1:9" ht="13.5" thickBot="1">
      <c r="A105" s="9"/>
      <c r="B105" s="84"/>
      <c r="C105" s="61"/>
      <c r="D105" s="61"/>
      <c r="E105" s="61"/>
      <c r="F105" s="61"/>
      <c r="G105" s="41"/>
      <c r="H105" s="59"/>
      <c r="I105" s="110">
        <f>SUM(I103:I104)</f>
        <v>6378.503590263692</v>
      </c>
    </row>
    <row r="106" spans="1:9" ht="12.75">
      <c r="A106" s="9"/>
      <c r="B106" s="29"/>
      <c r="C106" s="29"/>
      <c r="D106" s="29"/>
      <c r="E106" s="41"/>
      <c r="F106" s="41"/>
      <c r="G106" s="41"/>
      <c r="H106" s="59"/>
      <c r="I106" s="93"/>
    </row>
    <row r="107" spans="1:9" ht="12.75">
      <c r="A107" s="27" t="s">
        <v>107</v>
      </c>
      <c r="B107" s="27" t="s">
        <v>108</v>
      </c>
      <c r="C107" s="1"/>
      <c r="D107" s="1"/>
      <c r="E107" s="1"/>
      <c r="F107" s="1"/>
      <c r="G107" s="1"/>
      <c r="H107" s="53"/>
      <c r="I107" s="1"/>
    </row>
    <row r="108" spans="1:9" s="61" customFormat="1" ht="15.75" customHeight="1">
      <c r="A108" s="9"/>
      <c r="B108" s="9" t="s">
        <v>157</v>
      </c>
      <c r="C108" s="9"/>
      <c r="D108" s="9"/>
      <c r="E108" s="9"/>
      <c r="F108" s="9"/>
      <c r="G108" s="9"/>
      <c r="H108" s="9"/>
      <c r="I108" s="9"/>
    </row>
    <row r="109" spans="1:9" s="61" customFormat="1" ht="11.25" customHeight="1">
      <c r="A109" s="9"/>
      <c r="B109" s="39"/>
      <c r="C109" s="39"/>
      <c r="D109" s="39"/>
      <c r="E109" s="39"/>
      <c r="F109" s="39"/>
      <c r="H109" s="45"/>
      <c r="I109" s="62"/>
    </row>
    <row r="110" spans="1:9" ht="12.75">
      <c r="A110" s="40" t="s">
        <v>63</v>
      </c>
      <c r="B110" s="40" t="s">
        <v>109</v>
      </c>
      <c r="C110" s="9"/>
      <c r="D110" s="9"/>
      <c r="E110" s="9"/>
      <c r="F110" s="9"/>
      <c r="G110" s="9"/>
      <c r="H110" s="58"/>
      <c r="I110" s="8"/>
    </row>
    <row r="111" spans="1:9" ht="12.75">
      <c r="A111" s="40"/>
      <c r="B111" s="40"/>
      <c r="C111" s="9"/>
      <c r="D111" s="9"/>
      <c r="E111" s="9"/>
      <c r="F111" s="9"/>
      <c r="G111" s="9"/>
      <c r="H111" s="58"/>
      <c r="I111" s="24" t="s">
        <v>30</v>
      </c>
    </row>
    <row r="112" spans="1:9" ht="12.75">
      <c r="A112" s="40"/>
      <c r="B112" s="40"/>
      <c r="C112" s="9"/>
      <c r="D112" s="9"/>
      <c r="E112" s="9"/>
      <c r="F112" s="9"/>
      <c r="G112" s="9"/>
      <c r="H112" s="58"/>
      <c r="I112" s="24" t="s">
        <v>105</v>
      </c>
    </row>
    <row r="113" spans="1:9" ht="12.75">
      <c r="A113" s="40"/>
      <c r="B113" s="40"/>
      <c r="C113" s="9"/>
      <c r="D113" s="9"/>
      <c r="E113" s="9"/>
      <c r="F113" s="9"/>
      <c r="G113" s="9"/>
      <c r="H113" s="58"/>
      <c r="I113" s="24" t="s">
        <v>229</v>
      </c>
    </row>
    <row r="114" spans="1:9" ht="12.75">
      <c r="A114" s="40"/>
      <c r="B114" s="40"/>
      <c r="C114" s="9"/>
      <c r="D114" s="9"/>
      <c r="E114" s="9"/>
      <c r="F114" s="9"/>
      <c r="G114" s="9"/>
      <c r="H114" s="58"/>
      <c r="I114" s="43" t="s">
        <v>13</v>
      </c>
    </row>
    <row r="115" spans="1:9" ht="12.75">
      <c r="A115" s="40"/>
      <c r="B115" s="40"/>
      <c r="C115" s="9"/>
      <c r="D115" s="9"/>
      <c r="E115" s="9"/>
      <c r="F115" s="9"/>
      <c r="G115" s="9"/>
      <c r="H115" s="58"/>
      <c r="I115" s="43"/>
    </row>
    <row r="116" spans="1:10" ht="12.75">
      <c r="A116" s="9"/>
      <c r="B116" s="9" t="s">
        <v>249</v>
      </c>
      <c r="C116" s="9"/>
      <c r="D116" s="9"/>
      <c r="E116" s="9"/>
      <c r="F116" s="9"/>
      <c r="G116" s="9"/>
      <c r="H116" s="58"/>
      <c r="I116" s="8">
        <f>3450-261</f>
        <v>3189</v>
      </c>
      <c r="J116" s="61"/>
    </row>
    <row r="117" spans="1:10" ht="12.75">
      <c r="A117" s="9"/>
      <c r="B117" s="9" t="s">
        <v>158</v>
      </c>
      <c r="C117" s="9"/>
      <c r="D117" s="9"/>
      <c r="E117" s="9"/>
      <c r="F117" s="9"/>
      <c r="G117" s="9"/>
      <c r="H117" s="58"/>
      <c r="I117" s="10">
        <v>261</v>
      </c>
      <c r="J117" s="61"/>
    </row>
    <row r="118" spans="1:9" ht="13.5" thickBot="1">
      <c r="A118" s="1"/>
      <c r="B118" s="1"/>
      <c r="C118" s="1"/>
      <c r="D118" s="1"/>
      <c r="E118" s="1"/>
      <c r="F118" s="1"/>
      <c r="G118" s="1"/>
      <c r="H118" s="53"/>
      <c r="I118" s="94">
        <f>SUM(I116:I117)</f>
        <v>3450</v>
      </c>
    </row>
    <row r="119" spans="1:9" ht="12.75">
      <c r="A119" s="1" t="s">
        <v>57</v>
      </c>
      <c r="B119" s="1"/>
      <c r="C119" s="1"/>
      <c r="D119" s="1"/>
      <c r="E119" s="28"/>
      <c r="F119" s="1"/>
      <c r="G119" s="1"/>
      <c r="H119" s="53"/>
      <c r="I119" s="9"/>
    </row>
    <row r="120" spans="1:9" ht="12.75">
      <c r="A120" s="27" t="s">
        <v>110</v>
      </c>
      <c r="B120" s="152" t="s">
        <v>111</v>
      </c>
      <c r="C120" s="152"/>
      <c r="D120" s="152"/>
      <c r="E120" s="152"/>
      <c r="F120" s="152"/>
      <c r="G120" s="152"/>
      <c r="H120" s="152"/>
      <c r="I120" s="152"/>
    </row>
    <row r="121" spans="1:9" ht="12.75">
      <c r="A121" s="27"/>
      <c r="B121" s="152"/>
      <c r="C121" s="152"/>
      <c r="D121" s="152"/>
      <c r="E121" s="152"/>
      <c r="F121" s="152"/>
      <c r="G121" s="152"/>
      <c r="H121" s="152"/>
      <c r="I121" s="152"/>
    </row>
    <row r="122" spans="1:9" ht="12.75">
      <c r="A122" s="1"/>
      <c r="B122" s="1"/>
      <c r="C122" s="1"/>
      <c r="D122" s="1"/>
      <c r="E122" s="1"/>
      <c r="F122" s="1"/>
      <c r="G122" s="1"/>
      <c r="H122" s="53"/>
      <c r="I122" s="1"/>
    </row>
    <row r="123" spans="1:9" ht="12.75">
      <c r="A123" s="40" t="s">
        <v>112</v>
      </c>
      <c r="B123" s="40" t="s">
        <v>113</v>
      </c>
      <c r="C123" s="9"/>
      <c r="D123" s="9"/>
      <c r="E123" s="9"/>
      <c r="F123" s="9"/>
      <c r="G123" s="9"/>
      <c r="H123" s="58"/>
      <c r="I123" s="9"/>
    </row>
    <row r="124" spans="1:9" ht="12.75">
      <c r="A124" s="40"/>
      <c r="B124" s="40"/>
      <c r="C124" s="9"/>
      <c r="D124" s="9"/>
      <c r="E124" s="9"/>
      <c r="F124" s="9"/>
      <c r="G124" s="9"/>
      <c r="H124" s="58"/>
      <c r="I124" s="9"/>
    </row>
    <row r="125" spans="1:19" ht="18" customHeight="1">
      <c r="A125" s="9"/>
      <c r="B125" s="141" t="s">
        <v>263</v>
      </c>
      <c r="C125" s="141"/>
      <c r="D125" s="141"/>
      <c r="E125" s="141"/>
      <c r="F125" s="141"/>
      <c r="G125" s="141"/>
      <c r="H125" s="141"/>
      <c r="I125" s="141"/>
      <c r="L125" s="29"/>
      <c r="M125" s="29"/>
      <c r="N125" s="29"/>
      <c r="O125" s="29"/>
      <c r="P125" s="29"/>
      <c r="Q125" s="29"/>
      <c r="R125" s="29"/>
      <c r="S125" s="29"/>
    </row>
    <row r="126" spans="1:19" ht="18" customHeight="1">
      <c r="A126" s="9"/>
      <c r="B126" s="141"/>
      <c r="C126" s="141"/>
      <c r="D126" s="141"/>
      <c r="E126" s="141"/>
      <c r="F126" s="141"/>
      <c r="G126" s="141"/>
      <c r="H126" s="141"/>
      <c r="I126" s="141"/>
      <c r="L126" s="29"/>
      <c r="M126" s="29"/>
      <c r="N126" s="29"/>
      <c r="O126" s="29"/>
      <c r="P126" s="29"/>
      <c r="Q126" s="29"/>
      <c r="R126" s="29"/>
      <c r="S126" s="29"/>
    </row>
    <row r="127" spans="1:19" ht="39.75" customHeight="1" hidden="1">
      <c r="A127" s="9"/>
      <c r="B127" s="141"/>
      <c r="C127" s="141"/>
      <c r="D127" s="141"/>
      <c r="E127" s="141"/>
      <c r="F127" s="141"/>
      <c r="G127" s="141"/>
      <c r="H127" s="141"/>
      <c r="I127" s="141"/>
      <c r="L127" s="29"/>
      <c r="M127" s="29"/>
      <c r="N127" s="29"/>
      <c r="O127" s="29"/>
      <c r="P127" s="29"/>
      <c r="Q127" s="29"/>
      <c r="R127" s="29"/>
      <c r="S127" s="29"/>
    </row>
    <row r="128" spans="1:19" ht="12" customHeight="1">
      <c r="A128" s="9"/>
      <c r="B128" s="141"/>
      <c r="C128" s="141"/>
      <c r="D128" s="141"/>
      <c r="E128" s="141"/>
      <c r="F128" s="141"/>
      <c r="G128" s="141"/>
      <c r="H128" s="141"/>
      <c r="I128" s="141"/>
      <c r="L128" s="29"/>
      <c r="M128" s="29"/>
      <c r="N128" s="29"/>
      <c r="O128" s="29"/>
      <c r="P128" s="29"/>
      <c r="Q128" s="29"/>
      <c r="R128" s="29"/>
      <c r="S128" s="29"/>
    </row>
    <row r="129" spans="1:19" ht="121.5" customHeight="1">
      <c r="A129" s="9"/>
      <c r="B129" s="154" t="s">
        <v>270</v>
      </c>
      <c r="C129" s="155"/>
      <c r="D129" s="155"/>
      <c r="E129" s="155"/>
      <c r="F129" s="155"/>
      <c r="G129" s="155"/>
      <c r="H129" s="155"/>
      <c r="I129" s="155"/>
      <c r="L129" s="29"/>
      <c r="M129" s="29"/>
      <c r="N129" s="29"/>
      <c r="O129" s="29"/>
      <c r="P129" s="29"/>
      <c r="Q129" s="29"/>
      <c r="R129" s="29"/>
      <c r="S129" s="29"/>
    </row>
    <row r="130" spans="1:9" ht="12.75">
      <c r="A130" s="9"/>
      <c r="B130" s="12"/>
      <c r="C130" s="12"/>
      <c r="D130" s="12"/>
      <c r="E130" s="12"/>
      <c r="F130" s="12"/>
      <c r="G130" s="12"/>
      <c r="H130" s="12"/>
      <c r="I130" s="12"/>
    </row>
    <row r="131" spans="1:9" ht="12.75">
      <c r="A131" s="44" t="s">
        <v>114</v>
      </c>
      <c r="B131" s="44" t="s">
        <v>115</v>
      </c>
      <c r="C131" s="9"/>
      <c r="D131" s="9"/>
      <c r="E131" s="9"/>
      <c r="F131" s="9"/>
      <c r="G131" s="9"/>
      <c r="H131" s="58"/>
      <c r="I131" s="9"/>
    </row>
    <row r="132" spans="1:18" ht="33.75" customHeight="1">
      <c r="A132" s="9"/>
      <c r="B132" s="153" t="s">
        <v>268</v>
      </c>
      <c r="C132" s="153"/>
      <c r="D132" s="153"/>
      <c r="E132" s="153"/>
      <c r="F132" s="153"/>
      <c r="G132" s="153"/>
      <c r="H132" s="153"/>
      <c r="I132" s="153"/>
      <c r="K132" s="9"/>
      <c r="L132" s="9"/>
      <c r="M132" s="9"/>
      <c r="N132" s="9"/>
      <c r="O132" s="9"/>
      <c r="P132" s="9"/>
      <c r="Q132" s="9"/>
      <c r="R132" s="9"/>
    </row>
    <row r="133" spans="1:18" ht="21" customHeight="1">
      <c r="A133" s="9"/>
      <c r="B133" s="141" t="s">
        <v>269</v>
      </c>
      <c r="C133" s="141"/>
      <c r="D133" s="141"/>
      <c r="E133" s="141"/>
      <c r="F133" s="141"/>
      <c r="G133" s="141"/>
      <c r="H133" s="141"/>
      <c r="I133" s="141"/>
      <c r="K133" s="9"/>
      <c r="L133" s="9"/>
      <c r="M133" s="9"/>
      <c r="N133" s="9"/>
      <c r="O133" s="9"/>
      <c r="P133" s="9"/>
      <c r="Q133" s="9"/>
      <c r="R133" s="9"/>
    </row>
    <row r="134" spans="1:9" ht="14.25" customHeight="1">
      <c r="A134" s="1"/>
      <c r="B134" s="141"/>
      <c r="C134" s="141"/>
      <c r="D134" s="141"/>
      <c r="E134" s="141"/>
      <c r="F134" s="141"/>
      <c r="G134" s="141"/>
      <c r="H134" s="141"/>
      <c r="I134" s="141"/>
    </row>
    <row r="135" spans="2:9" ht="12.75">
      <c r="B135" s="141"/>
      <c r="C135" s="141"/>
      <c r="D135" s="141"/>
      <c r="E135" s="141"/>
      <c r="F135" s="141"/>
      <c r="G135" s="141"/>
      <c r="H135" s="141"/>
      <c r="I135" s="141"/>
    </row>
    <row r="136" spans="1:9" ht="28.5" customHeight="1">
      <c r="A136" s="3"/>
      <c r="B136" s="141"/>
      <c r="C136" s="141"/>
      <c r="D136" s="141"/>
      <c r="E136" s="141"/>
      <c r="F136" s="141"/>
      <c r="G136" s="141"/>
      <c r="H136" s="141"/>
      <c r="I136" s="141"/>
    </row>
    <row r="137" spans="1:9" ht="36" customHeight="1">
      <c r="A137" s="3"/>
      <c r="B137" s="141"/>
      <c r="C137" s="141"/>
      <c r="D137" s="141"/>
      <c r="E137" s="141"/>
      <c r="F137" s="141"/>
      <c r="G137" s="141"/>
      <c r="H137" s="141"/>
      <c r="I137" s="141"/>
    </row>
    <row r="138" spans="1:9" ht="12.75">
      <c r="A138" s="3"/>
      <c r="B138" s="3"/>
      <c r="C138" s="1"/>
      <c r="D138" s="1"/>
      <c r="E138" s="1"/>
      <c r="F138" s="1"/>
      <c r="G138" s="1"/>
      <c r="H138" s="53"/>
      <c r="I138" s="1"/>
    </row>
    <row r="139" spans="1:9" ht="12.75">
      <c r="A139" s="3" t="s">
        <v>116</v>
      </c>
      <c r="B139" s="3" t="s">
        <v>264</v>
      </c>
      <c r="C139" s="1"/>
      <c r="D139" s="1"/>
      <c r="E139" s="1"/>
      <c r="F139" s="1"/>
      <c r="G139" s="1"/>
      <c r="H139" s="53"/>
      <c r="I139" s="1"/>
    </row>
    <row r="140" spans="1:9" ht="56.25" customHeight="1">
      <c r="A140" s="3"/>
      <c r="B140" s="153" t="s">
        <v>266</v>
      </c>
      <c r="C140" s="153"/>
      <c r="D140" s="153"/>
      <c r="E140" s="153"/>
      <c r="F140" s="153"/>
      <c r="G140" s="153"/>
      <c r="H140" s="153"/>
      <c r="I140" s="153"/>
    </row>
    <row r="141" spans="1:9" ht="12.75">
      <c r="A141" s="3"/>
      <c r="B141" s="3"/>
      <c r="C141" s="1"/>
      <c r="D141" s="1"/>
      <c r="E141" s="1"/>
      <c r="F141" s="1"/>
      <c r="G141" s="1"/>
      <c r="H141" s="53"/>
      <c r="I141" s="137"/>
    </row>
    <row r="142" spans="1:9" ht="12.75">
      <c r="A142" s="44" t="s">
        <v>117</v>
      </c>
      <c r="B142" s="3" t="s">
        <v>179</v>
      </c>
      <c r="C142" s="9"/>
      <c r="D142" s="9"/>
      <c r="E142" s="9"/>
      <c r="F142" s="9"/>
      <c r="G142" s="9"/>
      <c r="H142" s="39"/>
      <c r="I142" s="39"/>
    </row>
    <row r="143" spans="1:9" ht="15" customHeight="1">
      <c r="A143" s="9"/>
      <c r="B143" s="141" t="s">
        <v>178</v>
      </c>
      <c r="C143" s="141"/>
      <c r="D143" s="141"/>
      <c r="E143" s="141"/>
      <c r="F143" s="141"/>
      <c r="G143" s="141"/>
      <c r="H143" s="141"/>
      <c r="I143" s="141"/>
    </row>
    <row r="144" spans="1:9" ht="12.75">
      <c r="A144" s="1"/>
      <c r="B144" s="79"/>
      <c r="C144" s="79"/>
      <c r="D144" s="79"/>
      <c r="E144" s="79"/>
      <c r="F144" s="79"/>
      <c r="G144" s="79"/>
      <c r="H144" s="79"/>
      <c r="I144" s="79"/>
    </row>
    <row r="145" spans="1:9" ht="12.75">
      <c r="A145" s="44" t="s">
        <v>24</v>
      </c>
      <c r="B145" s="44" t="s">
        <v>23</v>
      </c>
      <c r="C145" s="9"/>
      <c r="D145" s="9"/>
      <c r="E145" s="9"/>
      <c r="F145" s="9"/>
      <c r="G145" s="9"/>
      <c r="H145" s="58"/>
      <c r="I145" s="12"/>
    </row>
    <row r="146" spans="1:9" ht="12.75">
      <c r="A146" s="9"/>
      <c r="B146" s="9"/>
      <c r="C146" s="9"/>
      <c r="D146" s="9"/>
      <c r="E146" s="9"/>
      <c r="F146" s="9"/>
      <c r="H146" s="45" t="s">
        <v>152</v>
      </c>
      <c r="I146" s="45" t="s">
        <v>30</v>
      </c>
    </row>
    <row r="147" spans="1:9" ht="12.75">
      <c r="A147" s="1"/>
      <c r="B147" s="16"/>
      <c r="C147" s="16"/>
      <c r="D147" s="16"/>
      <c r="E147" s="16"/>
      <c r="F147" s="16"/>
      <c r="H147" s="46"/>
      <c r="I147" s="46" t="s">
        <v>155</v>
      </c>
    </row>
    <row r="148" spans="1:9" ht="12.75">
      <c r="A148" s="1"/>
      <c r="B148" s="16"/>
      <c r="C148" s="16"/>
      <c r="D148" s="16"/>
      <c r="E148" s="16"/>
      <c r="F148" s="16"/>
      <c r="H148" s="24" t="s">
        <v>229</v>
      </c>
      <c r="I148" s="24" t="s">
        <v>229</v>
      </c>
    </row>
    <row r="149" spans="1:9" ht="12.75">
      <c r="A149" s="1"/>
      <c r="B149" s="16"/>
      <c r="C149" s="16"/>
      <c r="D149" s="16"/>
      <c r="E149" s="16"/>
      <c r="F149" s="16"/>
      <c r="H149" s="34" t="s">
        <v>13</v>
      </c>
      <c r="I149" s="34" t="s">
        <v>13</v>
      </c>
    </row>
    <row r="150" spans="1:9" ht="7.5" customHeight="1">
      <c r="A150" s="1"/>
      <c r="B150" s="16"/>
      <c r="C150" s="16"/>
      <c r="D150" s="16"/>
      <c r="E150" s="16"/>
      <c r="F150" s="16"/>
      <c r="H150" s="47"/>
      <c r="I150" s="47"/>
    </row>
    <row r="151" spans="1:11" ht="14.25" customHeight="1">
      <c r="A151" s="1"/>
      <c r="B151" s="140" t="s">
        <v>118</v>
      </c>
      <c r="C151" s="140"/>
      <c r="D151" s="140"/>
      <c r="E151" s="16"/>
      <c r="F151" s="16"/>
      <c r="H151" s="95">
        <f>794-1300</f>
        <v>-506</v>
      </c>
      <c r="I151" s="95">
        <f>711+83</f>
        <v>794</v>
      </c>
      <c r="J151" s="50"/>
      <c r="K151" s="114"/>
    </row>
    <row r="152" spans="1:11" ht="14.25" customHeight="1">
      <c r="A152" s="1"/>
      <c r="B152" s="140" t="s">
        <v>119</v>
      </c>
      <c r="C152" s="140"/>
      <c r="D152" s="140"/>
      <c r="E152" s="16"/>
      <c r="F152" s="16"/>
      <c r="H152" s="95">
        <f>-197+660</f>
        <v>463</v>
      </c>
      <c r="I152" s="95">
        <v>-197</v>
      </c>
      <c r="J152" s="50"/>
      <c r="K152" s="114"/>
    </row>
    <row r="153" spans="1:11" ht="13.5" thickBot="1">
      <c r="A153" s="1"/>
      <c r="B153" s="16"/>
      <c r="C153" s="16"/>
      <c r="D153" s="16"/>
      <c r="E153" s="16"/>
      <c r="F153" s="16"/>
      <c r="H153" s="96">
        <f>SUM(H151:H152)</f>
        <v>-43</v>
      </c>
      <c r="I153" s="96">
        <f>SUM(I151:I152)</f>
        <v>597</v>
      </c>
      <c r="K153" s="130"/>
    </row>
    <row r="154" spans="1:9" ht="12.75">
      <c r="A154" s="1"/>
      <c r="B154" s="16"/>
      <c r="C154" s="16"/>
      <c r="D154" s="16"/>
      <c r="E154" s="16"/>
      <c r="F154" s="16"/>
      <c r="G154" s="16"/>
      <c r="H154" s="52"/>
      <c r="I154" s="16"/>
    </row>
    <row r="155" spans="1:9" ht="12.75">
      <c r="A155" s="1"/>
      <c r="B155" s="141" t="s">
        <v>265</v>
      </c>
      <c r="C155" s="141"/>
      <c r="D155" s="141"/>
      <c r="E155" s="141"/>
      <c r="F155" s="141"/>
      <c r="G155" s="141"/>
      <c r="H155" s="141"/>
      <c r="I155" s="141"/>
    </row>
    <row r="156" spans="1:9" ht="12.75">
      <c r="A156" s="1"/>
      <c r="B156" s="141"/>
      <c r="C156" s="141"/>
      <c r="D156" s="141"/>
      <c r="E156" s="141"/>
      <c r="F156" s="141"/>
      <c r="G156" s="141"/>
      <c r="H156" s="141"/>
      <c r="I156" s="141"/>
    </row>
    <row r="157" spans="1:9" ht="12.75">
      <c r="A157" s="1"/>
      <c r="B157" s="141"/>
      <c r="C157" s="141"/>
      <c r="D157" s="141"/>
      <c r="E157" s="141"/>
      <c r="F157" s="141"/>
      <c r="G157" s="141"/>
      <c r="H157" s="141"/>
      <c r="I157" s="141"/>
    </row>
    <row r="158" spans="1:9" ht="12.75">
      <c r="A158" s="1"/>
      <c r="B158" s="141"/>
      <c r="C158" s="141"/>
      <c r="D158" s="141"/>
      <c r="E158" s="141"/>
      <c r="F158" s="141"/>
      <c r="G158" s="141"/>
      <c r="H158" s="141"/>
      <c r="I158" s="141"/>
    </row>
    <row r="159" spans="1:9" ht="12.75">
      <c r="A159" s="1"/>
      <c r="B159" s="141"/>
      <c r="C159" s="141"/>
      <c r="D159" s="141"/>
      <c r="E159" s="141"/>
      <c r="F159" s="141"/>
      <c r="G159" s="141"/>
      <c r="H159" s="141"/>
      <c r="I159" s="141"/>
    </row>
    <row r="161" spans="1:9" ht="12.75">
      <c r="A161" s="27" t="s">
        <v>110</v>
      </c>
      <c r="B161" s="152" t="s">
        <v>120</v>
      </c>
      <c r="C161" s="152"/>
      <c r="D161" s="152"/>
      <c r="E161" s="152"/>
      <c r="F161" s="152"/>
      <c r="G161" s="152"/>
      <c r="H161" s="152"/>
      <c r="I161" s="152"/>
    </row>
    <row r="162" spans="1:9" ht="12.75">
      <c r="A162" s="27"/>
      <c r="B162" s="152"/>
      <c r="C162" s="152"/>
      <c r="D162" s="152"/>
      <c r="E162" s="152"/>
      <c r="F162" s="152"/>
      <c r="G162" s="152"/>
      <c r="H162" s="152"/>
      <c r="I162" s="152"/>
    </row>
    <row r="163" spans="1:9" ht="12.75">
      <c r="A163" s="1"/>
      <c r="B163" s="79"/>
      <c r="C163" s="79"/>
      <c r="D163" s="79"/>
      <c r="E163" s="79"/>
      <c r="F163" s="79"/>
      <c r="G163" s="79"/>
      <c r="H163" s="79"/>
      <c r="I163" s="79"/>
    </row>
    <row r="164" spans="1:9" ht="12.75">
      <c r="A164" s="3" t="s">
        <v>121</v>
      </c>
      <c r="B164" s="3" t="s">
        <v>122</v>
      </c>
      <c r="C164" s="1"/>
      <c r="D164" s="1"/>
      <c r="E164" s="1"/>
      <c r="F164" s="1"/>
      <c r="G164" s="1"/>
      <c r="H164" s="53"/>
      <c r="I164" s="1"/>
    </row>
    <row r="165" spans="1:9" ht="12.75">
      <c r="A165" s="1"/>
      <c r="B165" s="140" t="s">
        <v>123</v>
      </c>
      <c r="C165" s="140"/>
      <c r="D165" s="140"/>
      <c r="E165" s="140"/>
      <c r="F165" s="140"/>
      <c r="G165" s="140"/>
      <c r="H165" s="140"/>
      <c r="I165" s="140"/>
    </row>
    <row r="166" spans="1:9" ht="15.75" customHeight="1">
      <c r="A166" s="1"/>
      <c r="B166" s="140"/>
      <c r="C166" s="140"/>
      <c r="D166" s="140"/>
      <c r="E166" s="140"/>
      <c r="F166" s="140"/>
      <c r="G166" s="140"/>
      <c r="H166" s="140"/>
      <c r="I166" s="140"/>
    </row>
    <row r="167" spans="1:9" ht="12.75">
      <c r="A167" s="1"/>
      <c r="B167" s="16"/>
      <c r="C167" s="16"/>
      <c r="D167" s="16"/>
      <c r="E167" s="16"/>
      <c r="F167" s="16"/>
      <c r="G167" s="16"/>
      <c r="H167" s="16"/>
      <c r="I167" s="16"/>
    </row>
    <row r="168" spans="1:9" ht="12.75">
      <c r="A168" s="3" t="s">
        <v>124</v>
      </c>
      <c r="B168" s="3" t="s">
        <v>125</v>
      </c>
      <c r="C168" s="1"/>
      <c r="D168" s="1"/>
      <c r="E168" s="1"/>
      <c r="F168" s="1"/>
      <c r="G168" s="1"/>
      <c r="H168" s="53"/>
      <c r="I168" s="1"/>
    </row>
    <row r="169" spans="1:9" ht="15" customHeight="1">
      <c r="A169" s="1"/>
      <c r="B169" s="1" t="s">
        <v>126</v>
      </c>
      <c r="C169" s="1"/>
      <c r="D169" s="1"/>
      <c r="E169" s="1"/>
      <c r="F169" s="1"/>
      <c r="G169" s="1"/>
      <c r="H169" s="53"/>
      <c r="I169" s="1"/>
    </row>
    <row r="170" spans="1:9" ht="12.75">
      <c r="A170" s="1"/>
      <c r="B170" s="1"/>
      <c r="C170" s="1"/>
      <c r="D170" s="1"/>
      <c r="E170" s="1"/>
      <c r="F170" s="1"/>
      <c r="G170" s="1"/>
      <c r="H170" s="53"/>
      <c r="I170" s="1"/>
    </row>
    <row r="171" spans="1:9" ht="12.75">
      <c r="A171" s="3" t="s">
        <v>127</v>
      </c>
      <c r="B171" s="3" t="s">
        <v>128</v>
      </c>
      <c r="C171" s="1"/>
      <c r="D171" s="1"/>
      <c r="E171" s="1"/>
      <c r="F171" s="1"/>
      <c r="G171" s="1"/>
      <c r="H171" s="53"/>
      <c r="I171" s="1"/>
    </row>
    <row r="172" spans="1:9" ht="12.75">
      <c r="A172" s="3"/>
      <c r="B172" s="141" t="s">
        <v>250</v>
      </c>
      <c r="C172" s="141"/>
      <c r="D172" s="141"/>
      <c r="E172" s="141"/>
      <c r="F172" s="141"/>
      <c r="G172" s="141"/>
      <c r="H172" s="141"/>
      <c r="I172" s="141"/>
    </row>
    <row r="173" spans="1:9" ht="13.5" customHeight="1">
      <c r="A173" s="3"/>
      <c r="B173" s="141"/>
      <c r="C173" s="141"/>
      <c r="D173" s="141"/>
      <c r="E173" s="141"/>
      <c r="F173" s="141"/>
      <c r="G173" s="141"/>
      <c r="H173" s="141"/>
      <c r="I173" s="141"/>
    </row>
    <row r="174" spans="1:9" ht="12.75">
      <c r="A174" s="3"/>
      <c r="B174" s="1" t="s">
        <v>129</v>
      </c>
      <c r="C174" s="1"/>
      <c r="D174" s="1"/>
      <c r="E174" s="1"/>
      <c r="F174" s="1"/>
      <c r="G174" s="1"/>
      <c r="H174" s="53"/>
      <c r="I174" s="24" t="s">
        <v>13</v>
      </c>
    </row>
    <row r="175" spans="1:9" ht="6" customHeight="1">
      <c r="A175" s="3"/>
      <c r="B175" s="1"/>
      <c r="C175" s="1"/>
      <c r="D175" s="1"/>
      <c r="E175" s="1"/>
      <c r="F175" s="1"/>
      <c r="G175" s="1"/>
      <c r="H175" s="53"/>
      <c r="I175" s="1"/>
    </row>
    <row r="176" spans="1:9" ht="12.75">
      <c r="A176" s="3"/>
      <c r="B176" s="48" t="s">
        <v>45</v>
      </c>
      <c r="C176" s="1"/>
      <c r="D176" s="1"/>
      <c r="E176" s="1"/>
      <c r="F176" s="1"/>
      <c r="G176" s="1"/>
      <c r="H176" s="53"/>
      <c r="I176" s="49"/>
    </row>
    <row r="177" spans="1:9" ht="12.75">
      <c r="A177" s="3"/>
      <c r="B177" s="1" t="s">
        <v>257</v>
      </c>
      <c r="C177" s="1"/>
      <c r="D177" s="1"/>
      <c r="E177" s="1"/>
      <c r="F177" s="1"/>
      <c r="G177" s="1"/>
      <c r="H177" s="53"/>
      <c r="I177" s="49">
        <v>3000</v>
      </c>
    </row>
    <row r="178" spans="1:9" ht="12.75">
      <c r="A178" s="3"/>
      <c r="B178" s="1" t="s">
        <v>130</v>
      </c>
      <c r="C178" s="1"/>
      <c r="D178" s="1"/>
      <c r="E178" s="1"/>
      <c r="F178" s="1"/>
      <c r="G178" s="1"/>
      <c r="H178" s="53"/>
      <c r="I178" s="49">
        <v>79</v>
      </c>
    </row>
    <row r="179" spans="1:9" ht="12.75">
      <c r="A179" s="3"/>
      <c r="B179" s="1" t="s">
        <v>131</v>
      </c>
      <c r="C179" s="1"/>
      <c r="D179" s="1"/>
      <c r="E179" s="1"/>
      <c r="F179" s="1"/>
      <c r="G179" s="1"/>
      <c r="H179" s="53"/>
      <c r="I179" s="49">
        <v>1389</v>
      </c>
    </row>
    <row r="180" spans="1:9" ht="3.75" customHeight="1">
      <c r="A180" s="3"/>
      <c r="B180" s="1"/>
      <c r="C180" s="1"/>
      <c r="D180" s="1"/>
      <c r="E180" s="1"/>
      <c r="F180" s="1"/>
      <c r="G180" s="1"/>
      <c r="H180" s="53"/>
      <c r="I180" s="49"/>
    </row>
    <row r="181" spans="1:9" ht="12.75">
      <c r="A181" s="3"/>
      <c r="B181" s="48" t="s">
        <v>132</v>
      </c>
      <c r="C181" s="1"/>
      <c r="D181" s="1"/>
      <c r="E181" s="1"/>
      <c r="F181" s="1"/>
      <c r="G181" s="1"/>
      <c r="H181" s="53"/>
      <c r="I181" s="49"/>
    </row>
    <row r="182" spans="1:9" ht="12.75">
      <c r="A182" s="3"/>
      <c r="B182" s="1" t="s">
        <v>257</v>
      </c>
      <c r="C182" s="1"/>
      <c r="D182" s="1"/>
      <c r="E182" s="1"/>
      <c r="F182" s="1"/>
      <c r="G182" s="1"/>
      <c r="H182" s="53"/>
      <c r="I182" s="49">
        <v>6800</v>
      </c>
    </row>
    <row r="183" spans="1:9" ht="12.75">
      <c r="A183" s="3"/>
      <c r="B183" s="1" t="s">
        <v>131</v>
      </c>
      <c r="C183" s="1"/>
      <c r="D183" s="1"/>
      <c r="E183" s="1"/>
      <c r="F183" s="1"/>
      <c r="G183" s="1"/>
      <c r="H183" s="53"/>
      <c r="I183" s="49">
        <v>1998</v>
      </c>
    </row>
    <row r="184" spans="1:9" ht="6" customHeight="1">
      <c r="A184" s="3"/>
      <c r="B184" s="1"/>
      <c r="C184" s="1"/>
      <c r="D184" s="1"/>
      <c r="E184" s="1"/>
      <c r="F184" s="1"/>
      <c r="G184" s="1"/>
      <c r="H184" s="53"/>
      <c r="I184" s="49"/>
    </row>
    <row r="185" spans="1:9" ht="13.5" thickBot="1">
      <c r="A185" s="3"/>
      <c r="B185" s="1" t="s">
        <v>61</v>
      </c>
      <c r="C185" s="1"/>
      <c r="D185" s="1"/>
      <c r="E185" s="1"/>
      <c r="F185" s="1"/>
      <c r="G185" s="1"/>
      <c r="H185" s="53"/>
      <c r="I185" s="97">
        <f>SUM(I177:I184)</f>
        <v>13266</v>
      </c>
    </row>
    <row r="186" spans="1:9" ht="12.75">
      <c r="A186" s="3"/>
      <c r="B186" s="3"/>
      <c r="C186" s="1"/>
      <c r="D186" s="1"/>
      <c r="E186" s="1"/>
      <c r="F186" s="1"/>
      <c r="G186" s="1"/>
      <c r="H186" s="53"/>
      <c r="I186" s="9"/>
    </row>
    <row r="187" spans="1:9" ht="12.75">
      <c r="A187" s="1"/>
      <c r="B187" s="9" t="s">
        <v>251</v>
      </c>
      <c r="C187" s="9"/>
      <c r="D187" s="9"/>
      <c r="E187" s="9"/>
      <c r="F187" s="9"/>
      <c r="G187" s="9"/>
      <c r="H187" s="53"/>
      <c r="I187" s="1"/>
    </row>
    <row r="188" spans="1:9" ht="12.75">
      <c r="A188" s="1"/>
      <c r="B188" s="9"/>
      <c r="C188" s="9"/>
      <c r="D188" s="9"/>
      <c r="E188" s="9"/>
      <c r="F188" s="9"/>
      <c r="G188" s="9"/>
      <c r="H188" s="53"/>
      <c r="I188" s="1"/>
    </row>
    <row r="189" spans="1:9" ht="12.75">
      <c r="A189" s="3" t="s">
        <v>133</v>
      </c>
      <c r="B189" s="3" t="s">
        <v>134</v>
      </c>
      <c r="C189" s="1"/>
      <c r="D189" s="1"/>
      <c r="E189" s="1"/>
      <c r="F189" s="1"/>
      <c r="G189" s="1"/>
      <c r="H189" s="53"/>
      <c r="I189" s="1"/>
    </row>
    <row r="190" spans="1:9" ht="12.75">
      <c r="A190" s="1"/>
      <c r="B190" s="140" t="s">
        <v>135</v>
      </c>
      <c r="C190" s="140"/>
      <c r="D190" s="140"/>
      <c r="E190" s="140"/>
      <c r="F190" s="140"/>
      <c r="G190" s="140"/>
      <c r="H190" s="140"/>
      <c r="I190" s="140"/>
    </row>
    <row r="191" spans="1:9" ht="15" customHeight="1">
      <c r="A191" s="1"/>
      <c r="B191" s="140"/>
      <c r="C191" s="140"/>
      <c r="D191" s="140"/>
      <c r="E191" s="140"/>
      <c r="F191" s="140"/>
      <c r="G191" s="140"/>
      <c r="H191" s="140"/>
      <c r="I191" s="140"/>
    </row>
    <row r="192" spans="1:9" ht="12.75">
      <c r="A192" s="1"/>
      <c r="B192" s="16"/>
      <c r="C192" s="16"/>
      <c r="D192" s="16"/>
      <c r="E192" s="16"/>
      <c r="F192" s="16"/>
      <c r="G192" s="16"/>
      <c r="H192" s="52"/>
      <c r="I192" s="16"/>
    </row>
    <row r="193" spans="1:9" ht="12.75">
      <c r="A193" s="3" t="s">
        <v>136</v>
      </c>
      <c r="B193" s="3" t="s">
        <v>137</v>
      </c>
      <c r="C193" s="1"/>
      <c r="D193" s="1"/>
      <c r="E193" s="1"/>
      <c r="F193" s="1"/>
      <c r="G193" s="1"/>
      <c r="H193" s="53"/>
      <c r="I193" s="1"/>
    </row>
    <row r="194" spans="1:9" ht="12.75">
      <c r="A194" s="1"/>
      <c r="B194" s="140" t="s">
        <v>138</v>
      </c>
      <c r="C194" s="140"/>
      <c r="D194" s="140"/>
      <c r="E194" s="140"/>
      <c r="F194" s="140"/>
      <c r="G194" s="140"/>
      <c r="H194" s="140"/>
      <c r="I194" s="140"/>
    </row>
    <row r="195" spans="1:9" ht="12.75">
      <c r="A195" s="1"/>
      <c r="B195" s="140"/>
      <c r="C195" s="140"/>
      <c r="D195" s="140"/>
      <c r="E195" s="140"/>
      <c r="F195" s="140"/>
      <c r="G195" s="140"/>
      <c r="H195" s="140"/>
      <c r="I195" s="140"/>
    </row>
    <row r="196" spans="1:9" ht="12.75">
      <c r="A196" s="1"/>
      <c r="B196" s="140"/>
      <c r="C196" s="140"/>
      <c r="D196" s="140"/>
      <c r="E196" s="140"/>
      <c r="F196" s="140"/>
      <c r="G196" s="140"/>
      <c r="H196" s="140"/>
      <c r="I196" s="140"/>
    </row>
    <row r="197" spans="1:9" ht="28.5" customHeight="1">
      <c r="A197" s="1"/>
      <c r="B197" s="140"/>
      <c r="C197" s="140"/>
      <c r="D197" s="140"/>
      <c r="E197" s="140"/>
      <c r="F197" s="140"/>
      <c r="G197" s="140"/>
      <c r="H197" s="140"/>
      <c r="I197" s="140"/>
    </row>
    <row r="198" spans="1:9" ht="12.75">
      <c r="A198" s="1"/>
      <c r="B198" s="1"/>
      <c r="C198" s="1"/>
      <c r="D198" s="1"/>
      <c r="E198" s="1"/>
      <c r="F198" s="1"/>
      <c r="G198" s="1"/>
      <c r="H198" s="1"/>
      <c r="I198" s="1"/>
    </row>
    <row r="199" spans="1:9" ht="12.75">
      <c r="A199" s="3" t="s">
        <v>139</v>
      </c>
      <c r="B199" s="3" t="s">
        <v>140</v>
      </c>
      <c r="C199" s="1"/>
      <c r="D199" s="1"/>
      <c r="E199" s="1"/>
      <c r="F199" s="1"/>
      <c r="G199" s="1"/>
      <c r="H199" s="53"/>
      <c r="I199" s="1"/>
    </row>
    <row r="200" spans="1:9" ht="12.75">
      <c r="A200" s="1"/>
      <c r="B200" s="141" t="s">
        <v>195</v>
      </c>
      <c r="C200" s="141"/>
      <c r="D200" s="141"/>
      <c r="E200" s="141"/>
      <c r="F200" s="141"/>
      <c r="G200" s="141"/>
      <c r="H200" s="141"/>
      <c r="I200" s="141"/>
    </row>
    <row r="201" spans="1:9" ht="8.25" customHeight="1">
      <c r="A201" s="1"/>
      <c r="B201" s="141"/>
      <c r="C201" s="141"/>
      <c r="D201" s="141"/>
      <c r="E201" s="141"/>
      <c r="F201" s="141"/>
      <c r="G201" s="141"/>
      <c r="H201" s="141"/>
      <c r="I201" s="141"/>
    </row>
    <row r="202" spans="1:9" ht="12.75">
      <c r="A202" s="1"/>
      <c r="B202" s="39"/>
      <c r="C202" s="39"/>
      <c r="D202" s="39"/>
      <c r="E202" s="39"/>
      <c r="F202" s="39"/>
      <c r="G202" s="39"/>
      <c r="H202" s="39"/>
      <c r="I202" s="39"/>
    </row>
    <row r="203" spans="1:9" ht="12.75">
      <c r="A203" s="27" t="s">
        <v>110</v>
      </c>
      <c r="B203" s="152" t="s">
        <v>120</v>
      </c>
      <c r="C203" s="152"/>
      <c r="D203" s="152"/>
      <c r="E203" s="152"/>
      <c r="F203" s="152"/>
      <c r="G203" s="152"/>
      <c r="H203" s="152"/>
      <c r="I203" s="152"/>
    </row>
    <row r="204" spans="1:9" ht="12.75">
      <c r="A204" s="27"/>
      <c r="B204" s="152"/>
      <c r="C204" s="152"/>
      <c r="D204" s="152"/>
      <c r="E204" s="152"/>
      <c r="F204" s="152"/>
      <c r="G204" s="152"/>
      <c r="H204" s="152"/>
      <c r="I204" s="152"/>
    </row>
    <row r="205" spans="1:9" ht="12.75">
      <c r="A205" s="27"/>
      <c r="B205" s="118"/>
      <c r="C205" s="118"/>
      <c r="D205" s="118"/>
      <c r="E205" s="118"/>
      <c r="F205" s="118"/>
      <c r="G205" s="118"/>
      <c r="H205" s="118"/>
      <c r="I205" s="118"/>
    </row>
    <row r="206" spans="1:9" ht="12.75">
      <c r="A206" s="3" t="s">
        <v>26</v>
      </c>
      <c r="B206" s="3" t="s">
        <v>141</v>
      </c>
      <c r="C206" s="1"/>
      <c r="D206" s="1"/>
      <c r="E206" s="1"/>
      <c r="F206" s="1"/>
      <c r="G206" s="1"/>
      <c r="H206" s="53"/>
      <c r="I206" s="1"/>
    </row>
    <row r="207" spans="1:9" ht="12.75">
      <c r="A207" s="1"/>
      <c r="B207" s="1"/>
      <c r="C207" s="1"/>
      <c r="D207" s="1"/>
      <c r="E207" s="1"/>
      <c r="F207" s="1"/>
      <c r="G207" s="5"/>
      <c r="H207" s="53"/>
      <c r="I207" s="5"/>
    </row>
    <row r="208" spans="1:9" ht="12.75">
      <c r="A208" s="1"/>
      <c r="B208" s="1"/>
      <c r="C208" s="1"/>
      <c r="D208" s="1"/>
      <c r="E208" s="1"/>
      <c r="F208" s="1"/>
      <c r="H208" s="5" t="s">
        <v>6</v>
      </c>
      <c r="I208" s="5" t="s">
        <v>153</v>
      </c>
    </row>
    <row r="209" spans="1:9" ht="12.75">
      <c r="A209" s="1"/>
      <c r="B209" s="1"/>
      <c r="C209" s="1"/>
      <c r="D209" s="1"/>
      <c r="E209" s="1"/>
      <c r="F209" s="1"/>
      <c r="H209" s="5" t="s">
        <v>9</v>
      </c>
      <c r="I209" s="5" t="s">
        <v>154</v>
      </c>
    </row>
    <row r="210" spans="1:9" ht="12.75">
      <c r="A210" s="1"/>
      <c r="B210" s="1"/>
      <c r="C210" s="1"/>
      <c r="D210" s="1"/>
      <c r="E210" s="1"/>
      <c r="F210" s="1"/>
      <c r="H210" s="24" t="s">
        <v>229</v>
      </c>
      <c r="I210" s="24" t="s">
        <v>229</v>
      </c>
    </row>
    <row r="211" spans="1:9" ht="12.75">
      <c r="A211" s="1"/>
      <c r="B211" s="1"/>
      <c r="C211" s="1"/>
      <c r="D211" s="1"/>
      <c r="E211" s="1"/>
      <c r="F211" s="1"/>
      <c r="H211" s="46" t="s">
        <v>13</v>
      </c>
      <c r="I211" s="46" t="s">
        <v>13</v>
      </c>
    </row>
    <row r="212" spans="1:9" ht="12.75">
      <c r="A212" s="1"/>
      <c r="B212" s="1"/>
      <c r="C212" s="1"/>
      <c r="D212" s="1"/>
      <c r="E212" s="1"/>
      <c r="F212" s="1"/>
      <c r="H212" s="1"/>
      <c r="I212" s="1"/>
    </row>
    <row r="213" spans="1:9" ht="15.75" customHeight="1">
      <c r="A213" s="1"/>
      <c r="B213" s="1" t="s">
        <v>142</v>
      </c>
      <c r="C213" s="1"/>
      <c r="D213" s="1"/>
      <c r="E213" s="1"/>
      <c r="F213" s="1"/>
      <c r="H213" s="10">
        <v>-742</v>
      </c>
      <c r="I213" s="10">
        <v>6366</v>
      </c>
    </row>
    <row r="214" spans="1:9" ht="12.75">
      <c r="A214" s="1"/>
      <c r="B214" s="1"/>
      <c r="C214" s="1"/>
      <c r="D214" s="1"/>
      <c r="E214" s="1"/>
      <c r="F214" s="1"/>
      <c r="H214" s="9"/>
      <c r="I214" s="9"/>
    </row>
    <row r="215" spans="1:9" ht="15" customHeight="1">
      <c r="A215" s="1"/>
      <c r="B215" s="1" t="s">
        <v>143</v>
      </c>
      <c r="C215" s="1"/>
      <c r="D215" s="1"/>
      <c r="E215" s="1"/>
      <c r="F215" s="1"/>
      <c r="H215" s="10">
        <v>604057</v>
      </c>
      <c r="I215" s="10">
        <v>604049</v>
      </c>
    </row>
    <row r="216" spans="1:9" ht="12.75">
      <c r="A216" s="1"/>
      <c r="B216" s="1"/>
      <c r="C216" s="1"/>
      <c r="D216" s="1"/>
      <c r="E216" s="1"/>
      <c r="F216" s="1"/>
      <c r="H216" s="9"/>
      <c r="I216" s="9"/>
    </row>
    <row r="217" spans="1:9" ht="15" customHeight="1" thickBot="1">
      <c r="A217" s="1"/>
      <c r="B217" s="1" t="s">
        <v>144</v>
      </c>
      <c r="C217" s="1"/>
      <c r="D217" s="1"/>
      <c r="E217" s="1"/>
      <c r="F217" s="1"/>
      <c r="H217" s="100">
        <f>+H213/H215*100</f>
        <v>-0.12283608997164175</v>
      </c>
      <c r="I217" s="100">
        <f>+I213/I215*100</f>
        <v>1.0538880123963452</v>
      </c>
    </row>
    <row r="218" spans="1:9" ht="12.75">
      <c r="A218" s="1"/>
      <c r="B218" s="1"/>
      <c r="C218" s="1"/>
      <c r="D218" s="1"/>
      <c r="E218" s="1"/>
      <c r="F218" s="1"/>
      <c r="G218" s="28"/>
      <c r="H218" s="53"/>
      <c r="I218" s="1"/>
    </row>
    <row r="219" spans="1:9" ht="12.75">
      <c r="A219" s="1"/>
      <c r="B219" s="65"/>
      <c r="C219" s="65"/>
      <c r="D219" s="65"/>
      <c r="E219" s="65"/>
      <c r="F219" s="65"/>
      <c r="G219" s="65"/>
      <c r="H219" s="65"/>
      <c r="I219" s="65"/>
    </row>
    <row r="220" spans="1:9" ht="14.25" customHeight="1">
      <c r="A220" s="3" t="s">
        <v>145</v>
      </c>
      <c r="B220" s="3" t="s">
        <v>146</v>
      </c>
      <c r="C220" s="1"/>
      <c r="D220" s="1"/>
      <c r="E220" s="1"/>
      <c r="F220" s="1"/>
      <c r="G220" s="1"/>
      <c r="H220" s="53"/>
      <c r="I220" s="1"/>
    </row>
    <row r="221" spans="1:9" ht="17.25" customHeight="1">
      <c r="A221" s="1"/>
      <c r="B221" s="140" t="s">
        <v>196</v>
      </c>
      <c r="C221" s="140"/>
      <c r="D221" s="140"/>
      <c r="E221" s="140"/>
      <c r="F221" s="140"/>
      <c r="G221" s="140"/>
      <c r="H221" s="140"/>
      <c r="I221" s="140"/>
    </row>
    <row r="222" spans="1:9" ht="12.75">
      <c r="A222" s="1"/>
      <c r="B222" s="1"/>
      <c r="C222" s="1"/>
      <c r="D222" s="1"/>
      <c r="E222" s="1"/>
      <c r="F222" s="1"/>
      <c r="G222" s="1"/>
      <c r="H222" s="1"/>
      <c r="I222" s="1"/>
    </row>
    <row r="223" spans="1:9" ht="12.75">
      <c r="A223" s="3" t="s">
        <v>147</v>
      </c>
      <c r="B223" s="3" t="s">
        <v>148</v>
      </c>
      <c r="C223" s="1"/>
      <c r="D223" s="1"/>
      <c r="E223" s="1"/>
      <c r="F223" s="1"/>
      <c r="G223" s="1"/>
      <c r="H223" s="53"/>
      <c r="I223" s="1"/>
    </row>
    <row r="224" spans="1:9" ht="12.75">
      <c r="A224" s="1"/>
      <c r="B224" s="141" t="s">
        <v>227</v>
      </c>
      <c r="C224" s="141"/>
      <c r="D224" s="141"/>
      <c r="E224" s="141"/>
      <c r="F224" s="141"/>
      <c r="G224" s="141"/>
      <c r="H224" s="141"/>
      <c r="I224" s="141"/>
    </row>
    <row r="225" spans="1:9" ht="30" customHeight="1">
      <c r="A225" s="1"/>
      <c r="B225" s="141"/>
      <c r="C225" s="141"/>
      <c r="D225" s="141"/>
      <c r="E225" s="141"/>
      <c r="F225" s="141"/>
      <c r="G225" s="141"/>
      <c r="H225" s="141"/>
      <c r="I225" s="141"/>
    </row>
    <row r="226" spans="1:9" ht="12.75">
      <c r="A226" s="1"/>
      <c r="B226" s="1"/>
      <c r="C226" s="1"/>
      <c r="D226" s="1"/>
      <c r="E226" s="1"/>
      <c r="F226" s="1"/>
      <c r="G226" s="1"/>
      <c r="H226" s="53"/>
      <c r="I226" s="1"/>
    </row>
    <row r="227" spans="1:9" ht="12.75">
      <c r="A227" s="1"/>
      <c r="B227" s="1"/>
      <c r="C227" s="1"/>
      <c r="D227" s="1"/>
      <c r="E227" s="1"/>
      <c r="F227" s="1"/>
      <c r="G227" s="1"/>
      <c r="H227" s="53"/>
      <c r="I227" s="1"/>
    </row>
    <row r="228" spans="1:9" ht="18" customHeight="1">
      <c r="A228" s="3" t="s">
        <v>149</v>
      </c>
      <c r="B228" s="1"/>
      <c r="C228" s="1"/>
      <c r="D228" s="1"/>
      <c r="E228" s="1"/>
      <c r="F228" s="1"/>
      <c r="G228" s="1"/>
      <c r="H228" s="53"/>
      <c r="I228" s="1"/>
    </row>
    <row r="229" spans="1:9" ht="18" customHeight="1">
      <c r="A229" s="144" t="s">
        <v>271</v>
      </c>
      <c r="B229" s="144"/>
      <c r="C229" s="144"/>
      <c r="D229" s="144"/>
      <c r="E229" s="1"/>
      <c r="F229" s="1"/>
      <c r="G229" s="1"/>
      <c r="H229" s="53"/>
      <c r="I229" s="1"/>
    </row>
  </sheetData>
  <mergeCells count="39">
    <mergeCell ref="B203:I204"/>
    <mergeCell ref="B221:I221"/>
    <mergeCell ref="B224:I225"/>
    <mergeCell ref="B129:I129"/>
    <mergeCell ref="B132:I132"/>
    <mergeCell ref="B155:I159"/>
    <mergeCell ref="B161:I162"/>
    <mergeCell ref="B172:I173"/>
    <mergeCell ref="B200:I201"/>
    <mergeCell ref="B143:I143"/>
    <mergeCell ref="B151:D151"/>
    <mergeCell ref="B152:D152"/>
    <mergeCell ref="B133:I137"/>
    <mergeCell ref="B103:F103"/>
    <mergeCell ref="B120:I121"/>
    <mergeCell ref="B125:I128"/>
    <mergeCell ref="B140:I140"/>
    <mergeCell ref="C85:I85"/>
    <mergeCell ref="C86:I86"/>
    <mergeCell ref="B89:I91"/>
    <mergeCell ref="B96:I97"/>
    <mergeCell ref="B43:I45"/>
    <mergeCell ref="B14:I17"/>
    <mergeCell ref="B19:I22"/>
    <mergeCell ref="B24:I25"/>
    <mergeCell ref="B40:I40"/>
    <mergeCell ref="B28:I29"/>
    <mergeCell ref="B32:I33"/>
    <mergeCell ref="B36:I37"/>
    <mergeCell ref="A229:D229"/>
    <mergeCell ref="B48:I49"/>
    <mergeCell ref="B55:H55"/>
    <mergeCell ref="B76:I78"/>
    <mergeCell ref="B81:I81"/>
    <mergeCell ref="B72:I73"/>
    <mergeCell ref="B165:I166"/>
    <mergeCell ref="B190:I191"/>
    <mergeCell ref="B194:I197"/>
    <mergeCell ref="B84:I84"/>
  </mergeCells>
  <printOptions/>
  <pageMargins left="0.76" right="0.5905511811023623" top="0.71" bottom="0.51" header="0.5118110236220472" footer="0.38"/>
  <pageSetup horizontalDpi="600" verticalDpi="600" orientation="portrait" paperSize="9" scale="88" r:id="rId2"/>
  <rowBreaks count="5" manualBreakCount="5">
    <brk id="50" max="8" man="1"/>
    <brk id="92" max="8" man="1"/>
    <brk id="119" max="8" man="1"/>
    <brk id="160" max="8" man="1"/>
    <brk id="202"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Jadi Imaging Technologies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tmf</cp:lastModifiedBy>
  <cp:lastPrinted>2009-02-25T04:28:03Z</cp:lastPrinted>
  <dcterms:created xsi:type="dcterms:W3CDTF">2006-07-11T02:30:44Z</dcterms:created>
  <dcterms:modified xsi:type="dcterms:W3CDTF">2009-02-25T10:24:40Z</dcterms:modified>
  <cp:category/>
  <cp:version/>
  <cp:contentType/>
  <cp:contentStatus/>
</cp:coreProperties>
</file>